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1640" tabRatio="759" activeTab="0"/>
  </bookViews>
  <sheets>
    <sheet name="Introduction" sheetId="1" r:id="rId1"/>
    <sheet name="Hypothèses d'analyse " sheetId="2" r:id="rId2"/>
    <sheet name="Coûts energétiques" sheetId="3" r:id="rId3"/>
    <sheet name="Economies potentielles" sheetId="4" r:id="rId4"/>
    <sheet name="Couts - SIGE" sheetId="5" r:id="rId5"/>
    <sheet name="Diagramme de flux de tresorerie" sheetId="6" r:id="rId6"/>
    <sheet name="Resume" sheetId="7" r:id="rId7"/>
    <sheet name="Flux de donnees" sheetId="8" r:id="rId8"/>
    <sheet name="DataLists" sheetId="9" state="veryHidden" r:id="rId9"/>
  </sheets>
  <externalReferences>
    <externalReference r:id="rId12"/>
  </externalReferences>
  <definedNames>
    <definedName name="Cost">'Coûts energétiques'!$AL$15:$AL$16</definedName>
    <definedName name="En_unit">'Coûts energétiques'!$AL$8:$AL$14</definedName>
    <definedName name="Lst_Cost">'DataLists'!$F$17:$F$18</definedName>
    <definedName name="Lst_Currency">'DataLists'!$C$4:$C$10</definedName>
    <definedName name="Lst_Currency2">'DataLists'!$D$17:$D$19</definedName>
    <definedName name="Lst_Dollar">'DataLists'!$K$20:$K$22</definedName>
    <definedName name="Lst_ElecUnits">'DataLists'!$B$4:$B$6</definedName>
    <definedName name="Lst_EUR">'DataLists'!$K$26:$K$28</definedName>
    <definedName name="Lst_Evaluation" localSheetId="1">'DataLists'!$J$11:$J$14</definedName>
    <definedName name="Lst_Evaluation">'DataLists'!$J$11:$J$14</definedName>
    <definedName name="Lst_GasUnits">'DataLists'!$A$4:$A$10</definedName>
    <definedName name="Lst_GBP">'DataLists'!$K$23:$K$25</definedName>
    <definedName name="Lst_Mth">'DataLists'!$A$16:$A$87</definedName>
    <definedName name="Lst_Timescale">'DataLists'!$F$4:$F$11</definedName>
    <definedName name="Lst_Type">'DataLists'!$H$17:$H$18</definedName>
    <definedName name="LU_Curr">'DataLists'!$D$17:$E$19</definedName>
    <definedName name="LU_Currency">'DataLists'!$C$4:$D$10</definedName>
    <definedName name="LU_Evaluation" localSheetId="6">'DataLists'!$J$11:$K$14</definedName>
    <definedName name="LU_Evaluation">'DataLists'!$J$11:$K$14</definedName>
    <definedName name="LU_Mth">'DataLists'!$A$16:$B$87</definedName>
    <definedName name="LU_Timescale">'DataLists'!$F$4:$G$11</definedName>
    <definedName name="N_CCF" localSheetId="1">'Flux de donnees'!#REF!</definedName>
    <definedName name="N_CCF" localSheetId="6">'Flux de donnees'!#REF!</definedName>
    <definedName name="N_CCF">'Flux de donnees'!#REF!</definedName>
    <definedName name="N_Client" localSheetId="1">'Hypothèses d''analyse '!$D$6</definedName>
    <definedName name="N_Client" localSheetId="6">'Hypothèses d''analyse '!$D$6</definedName>
    <definedName name="N_Client">'Hypothèses d''analyse '!$D$6</definedName>
    <definedName name="N_CostInf" localSheetId="1">'Hypothèses d''analyse '!$D$12</definedName>
    <definedName name="N_CostInf" localSheetId="6">'Hypothèses d''analyse '!$D$12</definedName>
    <definedName name="N_CostInf">'Hypothèses d''analyse '!$D$12</definedName>
    <definedName name="N_Curr">'DataLists'!$L$17</definedName>
    <definedName name="N_Currency" localSheetId="1">'Hypothèses d''analyse '!$D$9</definedName>
    <definedName name="N_Currency" localSheetId="6">'Hypothèses d''analyse '!$D$9</definedName>
    <definedName name="N_Currency">'Hypothèses d''analyse '!$D$9</definedName>
    <definedName name="N_DCR" localSheetId="1">'Hypothèses d''analyse '!$D$17</definedName>
    <definedName name="N_DCR" localSheetId="6">'Hypothèses d''analyse '!$D$17</definedName>
    <definedName name="N_DCR">'Hypothèses d''analyse '!$D$17</definedName>
    <definedName name="N_Evalperiod" localSheetId="1">'Hypothèses d''analyse '!$D$15</definedName>
    <definedName name="N_Evalperiod" localSheetId="6">'Hypothèses d''analyse '!$D$15</definedName>
    <definedName name="N_Evalperiod">'Hypothèses d''analyse '!$D$15</definedName>
    <definedName name="N_MaxPB" localSheetId="1">'Hypothèses d''analyse '!$D$19</definedName>
    <definedName name="N_MaxPB">'Hypothèses d''analyse '!$D$19</definedName>
    <definedName name="N_TargetSav" localSheetId="1">'Hypothèses d''analyse '!#REF!</definedName>
    <definedName name="N_TargetSav" localSheetId="6">'Hypothèses d''analyse '!#REF!</definedName>
    <definedName name="N_TargetSav">'[1]Hypothèses d''analyse'!#REF!</definedName>
    <definedName name="N_UtilityInf" localSheetId="1">'Hypothèses d''analyse '!#REF!</definedName>
    <definedName name="N_UtilityInf" localSheetId="6">'Hypothèses d''analyse '!#REF!</definedName>
    <definedName name="N_UtilityInf">'[1]Hypothèses d''analyse'!#REF!</definedName>
    <definedName name="N_UtilitySpend" localSheetId="1">'Hypothèses d''analyse '!#REF!</definedName>
    <definedName name="N_UtilitySpend" localSheetId="6">'Hypothèses d''analyse '!#REF!</definedName>
    <definedName name="N_UtilitySpend">'[1]Hypothèses d''analyse'!#REF!</definedName>
    <definedName name="_xlnm.Print_Area" localSheetId="4">'Couts - SIGE'!$A$1:$L$35</definedName>
    <definedName name="_xlnm.Print_Area" localSheetId="2">'Coûts energétiques'!$A$1:$J$95</definedName>
    <definedName name="_xlnm.Print_Area" localSheetId="3">'Economies potentielles'!$C$1:$J$43</definedName>
    <definedName name="_xlnm.Print_Area" localSheetId="7">'Flux de donnees'!$A$1:$H$79</definedName>
    <definedName name="_xlnm.Print_Area" localSheetId="1">'Hypothèses d''analyse '!$A$1:$O$20</definedName>
    <definedName name="_xlnm.Print_Area" localSheetId="0">'Introduction'!$A$1:$K$10</definedName>
    <definedName name="_xlnm.Print_Area" localSheetId="6">'Resume'!$A$1:$R$79</definedName>
  </definedNames>
  <calcPr fullCalcOnLoad="1"/>
</workbook>
</file>

<file path=xl/sharedStrings.xml><?xml version="1.0" encoding="utf-8"?>
<sst xmlns="http://schemas.openxmlformats.org/spreadsheetml/2006/main" count="392" uniqueCount="287">
  <si>
    <t xml:space="preserve"> </t>
  </si>
  <si>
    <t>On utilise l’outil d’analyse de rentabilisation du SIGE pour préparer une analyse de rentabilisation simplifiée en vue de la mise en œuvre du SIGE. On peut l’utiliser à l’étape de la vérification pour estimer les coûts probables et les avantages liés au SIGE. L’outil d’analyse de rentabilisation peut être mis à jour à l’étape du plan de mise en œuvre, lorsque les coûts et les échelles de temps ont été établis.</t>
  </si>
  <si>
    <t>La feuille de calcul suivante comporte des macros qui facilitent la copie des données d’une feuille à une autre et la création du tableau sommaire et des graphiques récapitulatifs. Les macros doivent être autorisées à l’ouverture de la feuille de calcul pour que toutes les fonctionnalités soient utilisables.</t>
  </si>
  <si>
    <t>Nom du client</t>
  </si>
  <si>
    <t>Client d'essai</t>
  </si>
  <si>
    <t>Devise</t>
  </si>
  <si>
    <t>$ CAN</t>
  </si>
  <si>
    <t>Gonflement annuel des coûts</t>
  </si>
  <si>
    <t>Le gonflement annuel des coûts sera appliqué aux coûts du SIGE</t>
  </si>
  <si>
    <t>Période d'évaluation</t>
  </si>
  <si>
    <t>24 Mois</t>
  </si>
  <si>
    <t>La période sur laquelle le flux de trésorerie du projet sera calculé</t>
  </si>
  <si>
    <t>Valeur actualisée du flux de trésorerie</t>
  </si>
  <si>
    <t>Le taux d'actualisation à utiliser (généralement compris entre 5 et 10 %)</t>
  </si>
  <si>
    <t>Consommation et coûts annuels d'énergie</t>
  </si>
  <si>
    <t>Unités</t>
  </si>
  <si>
    <t>Quantité achetée</t>
  </si>
  <si>
    <t>Coût de consommation</t>
  </si>
  <si>
    <t>Demande ou coût de capacité</t>
  </si>
  <si>
    <t>Frais fixes (excluant la demande)</t>
  </si>
  <si>
    <t>Chk1</t>
  </si>
  <si>
    <t>Conv to kWh</t>
  </si>
  <si>
    <t>Conv to reporting Units</t>
  </si>
  <si>
    <t>Cons in RU</t>
  </si>
  <si>
    <t>% of Cons</t>
  </si>
  <si>
    <t>Total cost</t>
  </si>
  <si>
    <t>000's CAD</t>
  </si>
  <si>
    <t>Chosir les unités</t>
  </si>
  <si>
    <t>Électricité publique</t>
  </si>
  <si>
    <t>kWh</t>
  </si>
  <si>
    <t>GJ</t>
  </si>
  <si>
    <t>Gaz naturel</t>
  </si>
  <si>
    <t>mmBTU</t>
  </si>
  <si>
    <t>Mazout</t>
  </si>
  <si>
    <t>MWh</t>
  </si>
  <si>
    <t>MJ</t>
  </si>
  <si>
    <t>Autre combustible</t>
  </si>
  <si>
    <t>GPL</t>
  </si>
  <si>
    <t>Charbon</t>
  </si>
  <si>
    <t>therms</t>
  </si>
  <si>
    <t>Biogaz</t>
  </si>
  <si>
    <t>Eau/égouts</t>
  </si>
  <si>
    <t>CAD</t>
  </si>
  <si>
    <t>Autre (préciser)</t>
  </si>
  <si>
    <t>Total</t>
  </si>
  <si>
    <t>Choisir les unités de référence</t>
  </si>
  <si>
    <t>Consommation</t>
  </si>
  <si>
    <t>% de la consommation totale</t>
  </si>
  <si>
    <t>% du coût total</t>
  </si>
  <si>
    <t>dont</t>
  </si>
  <si>
    <t>Demande, capacité</t>
  </si>
  <si>
    <t>Fixe</t>
  </si>
  <si>
    <t>Estimations d'économies d’énergie</t>
  </si>
  <si>
    <t>Gonflement annuel des coûts ou de l'utilisation</t>
  </si>
  <si>
    <t xml:space="preserve">Économies potentielles </t>
  </si>
  <si>
    <t>Premier mois pour les économies</t>
  </si>
  <si>
    <t>Annual Savings</t>
  </si>
  <si>
    <t>Annual Cost</t>
  </si>
  <si>
    <t>Month</t>
  </si>
  <si>
    <t>Mois 06</t>
  </si>
  <si>
    <t>Mois 12</t>
  </si>
  <si>
    <t>Mois 04</t>
  </si>
  <si>
    <t>Mois 14</t>
  </si>
  <si>
    <t>Mois 03</t>
  </si>
  <si>
    <t>Mois 15</t>
  </si>
  <si>
    <t>Total Utility Spend</t>
  </si>
  <si>
    <t>Full</t>
  </si>
  <si>
    <t>St</t>
  </si>
  <si>
    <t>End</t>
  </si>
  <si>
    <t>SAVINGS</t>
  </si>
  <si>
    <t>TOTAL Savings</t>
  </si>
  <si>
    <t>Coûts liés à la mise en œuvre du SIGE</t>
  </si>
  <si>
    <t>Cost Cash Flows</t>
  </si>
  <si>
    <t>Estimation des coûts</t>
  </si>
  <si>
    <t>Début du mois</t>
  </si>
  <si>
    <t>Fin du mois</t>
  </si>
  <si>
    <t>Début</t>
  </si>
  <si>
    <t>Fin</t>
  </si>
  <si>
    <t>Total Cost</t>
  </si>
  <si>
    <t>Mensuel</t>
  </si>
  <si>
    <t>Comptage de l'énergie et mesure des facteurs</t>
  </si>
  <si>
    <t>Mois 01</t>
  </si>
  <si>
    <t>Infrastructure et stockage des données</t>
  </si>
  <si>
    <t>Mois 02</t>
  </si>
  <si>
    <t>Acquisition et installation de logiciels du SIGE</t>
  </si>
  <si>
    <t>Configuration logicielle du SIGE</t>
  </si>
  <si>
    <t>Mois 05</t>
  </si>
  <si>
    <t xml:space="preserve">Intégration des systèmes </t>
  </si>
  <si>
    <t xml:space="preserve">Établissement des cibles </t>
  </si>
  <si>
    <t>Mois 09</t>
  </si>
  <si>
    <t>Gestion/perfectionnement du personnel</t>
  </si>
  <si>
    <t>Communications/Sensibilisation</t>
  </si>
  <si>
    <t>Sous-total</t>
  </si>
  <si>
    <t>(a)</t>
  </si>
  <si>
    <t>Soutien de logiciels EMIS</t>
  </si>
  <si>
    <t>Management Support</t>
  </si>
  <si>
    <t>Moins les subventions disponibles</t>
  </si>
  <si>
    <t>(b)</t>
  </si>
  <si>
    <t>Gestion de projets</t>
  </si>
  <si>
    <t xml:space="preserve">(a) - (b) </t>
  </si>
  <si>
    <t xml:space="preserve">Contingente </t>
  </si>
  <si>
    <t xml:space="preserve">% gestion de projets </t>
  </si>
  <si>
    <t>Cost Cash Flow</t>
  </si>
  <si>
    <t>% d'imprévus</t>
  </si>
  <si>
    <t>Savings Cash Flows</t>
  </si>
  <si>
    <t>Coûts de soutien du SIGE</t>
  </si>
  <si>
    <t>Entretien et soutien annuels des logiciels</t>
  </si>
  <si>
    <t>Mois 16</t>
  </si>
  <si>
    <t>(à tous les 12 mois par la suite)</t>
  </si>
  <si>
    <t>Utility Spend</t>
  </si>
  <si>
    <t>Soutien de la gestion</t>
  </si>
  <si>
    <t>Savings Cash Flow</t>
  </si>
  <si>
    <t>Yes</t>
  </si>
  <si>
    <t>Notes</t>
  </si>
  <si>
    <t>(c)</t>
  </si>
  <si>
    <t>(d)</t>
  </si>
  <si>
    <t>(e)</t>
  </si>
  <si>
    <t>(f)</t>
  </si>
  <si>
    <t>(g)</t>
  </si>
  <si>
    <t>Année 1</t>
  </si>
  <si>
    <t>Année 2</t>
  </si>
  <si>
    <t>Année 3</t>
  </si>
  <si>
    <t>Année 4</t>
  </si>
  <si>
    <t>Année 5</t>
  </si>
  <si>
    <t>Avantages du SIGE et des projets</t>
  </si>
  <si>
    <t>Économies d’énergie et de ressources prévues</t>
  </si>
  <si>
    <t>(h)</t>
  </si>
  <si>
    <t>Avantages et gains totaux</t>
  </si>
  <si>
    <t>Investissement dans le SIGE</t>
  </si>
  <si>
    <t>(i)</t>
  </si>
  <si>
    <t>(j)</t>
  </si>
  <si>
    <t>(k)</t>
  </si>
  <si>
    <t>(l)</t>
  </si>
  <si>
    <t>(m)</t>
  </si>
  <si>
    <t>(n)</t>
  </si>
  <si>
    <t>Gestion de projet</t>
  </si>
  <si>
    <t>(p)</t>
  </si>
  <si>
    <t>(q)</t>
  </si>
  <si>
    <t>RÉSUMÉ DES ÉCONOMIES ET DES AVANTAGES</t>
  </si>
  <si>
    <t>Impact des avantages</t>
  </si>
  <si>
    <t>Investissements relatifs au SIGE et aux projets</t>
  </si>
  <si>
    <t>Subvention ou appuis financiers</t>
  </si>
  <si>
    <t>(s)</t>
  </si>
  <si>
    <t>Rentrées et sorties de fonds nettes</t>
  </si>
  <si>
    <t>FLUX DE TRÉSORERIE NET</t>
  </si>
  <si>
    <t>A_Net_CF</t>
  </si>
  <si>
    <t>A_DCF</t>
  </si>
  <si>
    <t>Notes:</t>
  </si>
  <si>
    <t>Économies</t>
  </si>
  <si>
    <t>Coûts</t>
  </si>
  <si>
    <t>Mois</t>
  </si>
  <si>
    <t>SIGE</t>
  </si>
  <si>
    <t>Cumulatif</t>
  </si>
  <si>
    <t>Projects Sheet</t>
  </si>
  <si>
    <t>Lst_GasUnits</t>
  </si>
  <si>
    <t>Lst_ElecUnits</t>
  </si>
  <si>
    <t>Lst_Currency</t>
  </si>
  <si>
    <t>Lst_Timescale</t>
  </si>
  <si>
    <t>Choisir les unités!!!</t>
  </si>
  <si>
    <t>$</t>
  </si>
  <si>
    <t>03 Mois</t>
  </si>
  <si>
    <t>CCF</t>
  </si>
  <si>
    <t>$ 000's</t>
  </si>
  <si>
    <t>06 Mois</t>
  </si>
  <si>
    <t>£</t>
  </si>
  <si>
    <t>09 Mois</t>
  </si>
  <si>
    <t>£ 000's</t>
  </si>
  <si>
    <t>12 Mois</t>
  </si>
  <si>
    <t>€</t>
  </si>
  <si>
    <t>18 Mois</t>
  </si>
  <si>
    <t>€ 000's</t>
  </si>
  <si>
    <t>Nm3</t>
  </si>
  <si>
    <t>30 Mois</t>
  </si>
  <si>
    <t>36 Mois</t>
  </si>
  <si>
    <t>48 Mois</t>
  </si>
  <si>
    <t>Coûts -SIGE</t>
  </si>
  <si>
    <t>60 Mois</t>
  </si>
  <si>
    <t>Lst_Mht</t>
  </si>
  <si>
    <t>LU_Mht</t>
  </si>
  <si>
    <t>Lst_Currency2</t>
  </si>
  <si>
    <t>Lst_Cost</t>
  </si>
  <si>
    <t>Lst_Type</t>
  </si>
  <si>
    <t>Lst_Dollar</t>
  </si>
  <si>
    <t>Benefice</t>
  </si>
  <si>
    <t>Une fois</t>
  </si>
  <si>
    <t>Lst_GBP</t>
  </si>
  <si>
    <t>Coût</t>
  </si>
  <si>
    <t>Recurrent</t>
  </si>
  <si>
    <t>Lst_EUR</t>
  </si>
  <si>
    <t>Mois 07</t>
  </si>
  <si>
    <t>Mois 08</t>
  </si>
  <si>
    <t>Mois 10</t>
  </si>
  <si>
    <t>Mois 11</t>
  </si>
  <si>
    <t>Mois 13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</si>
  <si>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</si>
  <si>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</si>
  <si>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</si>
  <si>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</si>
  <si>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</si>
  <si>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</si>
  <si>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</si>
  <si>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</si>
  <si>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Mois 25</t>
  </si>
  <si>
    <t>Mois 26</t>
  </si>
  <si>
    <t>Mois 27</t>
  </si>
  <si>
    <t>Mois 28</t>
  </si>
  <si>
    <t>Mois 29</t>
  </si>
  <si>
    <t>Mois 30</t>
  </si>
  <si>
    <t>Mois 31</t>
  </si>
  <si>
    <t>Mois 32</t>
  </si>
  <si>
    <t>Mois 33</t>
  </si>
  <si>
    <t>Mois 34</t>
  </si>
  <si>
    <t>Mois 35</t>
  </si>
  <si>
    <t>Mois 36</t>
  </si>
  <si>
    <t>Mois 37</t>
  </si>
  <si>
    <t>Mois 38</t>
  </si>
  <si>
    <t>Mois 39</t>
  </si>
  <si>
    <t>Mois 40</t>
  </si>
  <si>
    <t>Mois 41</t>
  </si>
  <si>
    <t>Mois 42</t>
  </si>
  <si>
    <t>Mois 43</t>
  </si>
  <si>
    <t>Mois 44</t>
  </si>
  <si>
    <t>Mois 45</t>
  </si>
  <si>
    <t>Mois 46</t>
  </si>
  <si>
    <t>Mois 47</t>
  </si>
  <si>
    <t>Mois 48</t>
  </si>
  <si>
    <t>Mois 49</t>
  </si>
  <si>
    <t>Mois 50</t>
  </si>
  <si>
    <t>Mois 51</t>
  </si>
  <si>
    <t>Mois 52</t>
  </si>
  <si>
    <t>Mois 53</t>
  </si>
  <si>
    <t>Mois 54</t>
  </si>
  <si>
    <t>Mois 55</t>
  </si>
  <si>
    <t>Mois 56</t>
  </si>
  <si>
    <t>Mois 57</t>
  </si>
  <si>
    <t>Mois 58</t>
  </si>
  <si>
    <t>Mois 59</t>
  </si>
  <si>
    <t>Mois 60</t>
  </si>
  <si>
    <t>Mois 61</t>
  </si>
  <si>
    <t>Mois 62</t>
  </si>
  <si>
    <t>Mois 63</t>
  </si>
  <si>
    <t>Mois 64</t>
  </si>
  <si>
    <t>Mois 65</t>
  </si>
  <si>
    <t>Mois 66</t>
  </si>
  <si>
    <t>Mois 67</t>
  </si>
  <si>
    <t>Mois 68</t>
  </si>
  <si>
    <t>Mois 69</t>
  </si>
  <si>
    <t>Mois 70</t>
  </si>
  <si>
    <t>Mois 71</t>
  </si>
  <si>
    <t>Mois 72</t>
  </si>
  <si>
    <t xml:space="preserve">Résumé  des avantages prévus pour la période d'évaluation </t>
  </si>
  <si>
    <t>Avantage marginal net du flux de trésorerie</t>
  </si>
  <si>
    <t>VAN</t>
  </si>
  <si>
    <t>RCI simple</t>
  </si>
  <si>
    <t>Durée de la période d'évaluation</t>
  </si>
  <si>
    <t>Valeurs utilisées</t>
  </si>
  <si>
    <t>Coûts énergétiques annuels du site:</t>
  </si>
  <si>
    <t>Symbole de devise:</t>
  </si>
  <si>
    <t>Valeur actualisée du flux de trésorerie:</t>
  </si>
  <si>
    <t>Gonflement du coût:</t>
  </si>
  <si>
    <t>Gonflement annuel du coût et de l'utilisation des services publics:</t>
  </si>
  <si>
    <t>Économies annuelles:</t>
  </si>
  <si>
    <t>Économies de la première année:</t>
  </si>
  <si>
    <t>Le coût annuel de l'ensemble des ressources prises en charge par le SIGE</t>
  </si>
  <si>
    <t>La principale devise utilisée dans l'analyse</t>
  </si>
  <si>
    <t>Le taux d'actualisation représente les coûts d'emprunt de l'entreprise (10 % est une estimation prudente)</t>
  </si>
  <si>
    <t xml:space="preserve">Le taux d'inflation annuel moyen prévu durant la période d'analyse exprimé sous forme de pourcentage. Les coûts augmentent en fonction de ce taux à partir de la deuxième année. Saisie manuelle </t>
  </si>
  <si>
    <t>L'augmentation ou la diminution moyenne annuelle prévue exprimée en pourcentage des coûts énergétiques durant la période d'analyse. Calculée à partir des saisies manuelles pour chaque service public</t>
  </si>
  <si>
    <t>Ce chiffre devrait également comprendre tout changement fondamental prévu dans la consommation d'énergie provoqué par d'autres projets (p. ex., changements au niveau de la production)</t>
  </si>
  <si>
    <t>Cette variable influe sur les économies réalisées à partir de la deuxième année</t>
  </si>
  <si>
    <t>Les économies réalisées durant la première année sont habituellement inférieures aux économies annuelles en raison de délais liés au démarrage du programme.</t>
  </si>
  <si>
    <t>Économies calculées sous forme de pourcentage du coût annuel total de toutes les ressources concernées par le SIGE</t>
  </si>
  <si>
    <t>Le coût de tout nouveau comptage et de toute nouvelle mesure de facteurs déterminants</t>
  </si>
  <si>
    <t>Le coût de tout changement apporté au réseau de données et au sytème centrale de donnée</t>
  </si>
  <si>
    <t>Il s'agit des coûts de la licence et de l'installation des logiciels du SIGE, qui sont au cœur du processus de gestion de l'énergie</t>
  </si>
  <si>
    <t>Coûts liés à la configuration initiale du logiciel (y compris la définition de CCE et hormis l'analyse liée à l'établissement des cibles)</t>
  </si>
  <si>
    <t>Coûts liés à l'analyse et à l'établissement des cibles</t>
  </si>
  <si>
    <t>Coûts de gestion et de formation du personnel</t>
  </si>
  <si>
    <t>Il faut prévoir des frais d'entretien et de mise à niveau annuels pour la plupart des logiciels</t>
  </si>
  <si>
    <t>Les fonds de prévoyance représentent un montant qui est destiné à parer aux dépenses imprévues et correspond à un pourcentage des coûts du projet.</t>
  </si>
  <si>
    <t>La valeur d'une subvention ou d'un appui financier existant (entré dans « coûts du SIGE »)</t>
  </si>
  <si>
    <t>Investissement total dans le SIGE</t>
  </si>
  <si>
    <t>Entretien et soutien continu</t>
  </si>
  <si>
    <t xml:space="preserve">E2 : Outil d'analyse de rentabilisation du SIGE </t>
  </si>
  <si>
    <r>
      <t xml:space="preserve">▪  </t>
    </r>
    <r>
      <rPr>
        <b/>
        <sz val="12"/>
        <rFont val="Arial"/>
        <family val="2"/>
      </rPr>
      <t>Résumé</t>
    </r>
    <r>
      <rPr>
        <sz val="12"/>
        <rFont val="Arial"/>
        <family val="0"/>
      </rPr>
      <t xml:space="preserve"> présente l’information relative au flux net de trésorerie entrée sur une période de trois, quatre ou cinq ans.</t>
    </r>
  </si>
  <si>
    <t>Les économies annuelles, toutes ressources confondues, que vous prévoyez réaliser grâce au SIGE, à l'exception de la liste de projets distincts. Calculées à partir des économies réalisées pour chaque service public.</t>
  </si>
  <si>
    <r>
      <t xml:space="preserve">L’outil d’analyse de rentabilisation du SIGE compte six feuilles de calcul visibles et un graphique :
▪  </t>
    </r>
    <r>
      <rPr>
        <b/>
        <sz val="12"/>
        <color indexed="8"/>
        <rFont val="Arial"/>
        <family val="2"/>
      </rPr>
      <t>Hypothèses d’analyse</t>
    </r>
    <r>
      <rPr>
        <sz val="12"/>
        <color indexed="8"/>
        <rFont val="Arial"/>
        <family val="2"/>
      </rPr>
      <t xml:space="preserve"> est utilisé pour entrer les hypothèses globales dont on se sert dans le cadre de l’analyse, c.-à-d., Inflation annuel de coût d'énergie, la valeur actualisée du flux de trésorerie et la période d'évaluation.                                                                                                                                                                  ▪  </t>
    </r>
    <r>
      <rPr>
        <b/>
        <sz val="12"/>
        <color indexed="8"/>
        <rFont val="Arial"/>
        <family val="2"/>
      </rPr>
      <t>Coûts énergétiques</t>
    </r>
    <r>
      <rPr>
        <sz val="12"/>
        <color indexed="8"/>
        <rFont val="Arial"/>
        <family val="2"/>
      </rPr>
      <t xml:space="preserve"> est utilisé pour entrer la consommation ainsi que les coûts annuels d'énergie.
▪  Économies possibles sert à estimer les économies qu'il est possible de faire sur le coût annuel des services publics. 
▪  </t>
    </r>
    <r>
      <rPr>
        <b/>
        <sz val="12"/>
        <color indexed="8"/>
        <rFont val="Arial"/>
        <family val="2"/>
      </rPr>
      <t>Coûts de la mise en œuvre du SIGE</t>
    </r>
    <r>
      <rPr>
        <sz val="12"/>
        <color indexed="8"/>
        <rFont val="Arial"/>
        <family val="2"/>
      </rPr>
      <t xml:space="preserve"> est utilisé pour entrer les coûts liés à la mise en œuvre du SIGE.  Les coûts incluent les logiciels et le soutien à la mise en œuvre du SIGE.
▪  </t>
    </r>
    <r>
      <rPr>
        <b/>
        <sz val="12"/>
        <color indexed="8"/>
        <rFont val="Arial"/>
        <family val="2"/>
      </rPr>
      <t>Autres coûts et économies</t>
    </r>
    <r>
      <rPr>
        <sz val="12"/>
        <color indexed="8"/>
        <rFont val="Arial"/>
        <family val="2"/>
      </rPr>
      <t xml:space="preserve"> est utilisé pour entrer tous les autres coûts et avantages liés à la mise en œuvre du SIGE (p. ex., coûts du comptage et de l’infrastructure de données, gains de productivité, etc.)
▪  </t>
    </r>
    <r>
      <rPr>
        <b/>
        <sz val="12"/>
        <color indexed="8"/>
        <rFont val="Arial"/>
        <family val="2"/>
      </rPr>
      <t xml:space="preserve">Flux net de trésorerie </t>
    </r>
    <r>
      <rPr>
        <sz val="12"/>
        <color indexed="8"/>
        <rFont val="Arial"/>
        <family val="2"/>
      </rPr>
      <t>montre le flux net de trésorerie global.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</si>
</sst>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\ %"/>
    <numFmt numFmtId="169" formatCode="0.0%"/>
    <numFmt numFmtId="170" formatCode="##,###,##0;\(##,###,##0\)"/>
    <numFmt numFmtId="171" formatCode="[$-809]dd\ mmmm\ yyyy;@"/>
    <numFmt numFmtId="172" formatCode="mmm"/>
    <numFmt numFmtId="173" formatCode="##,###,##0.0;\(##,###,##0.0\)"/>
    <numFmt numFmtId="174" formatCode="&quot;£&quot;#,##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0"/>
      <name val="Trebuchet MS"/>
      <family val="2"/>
    </font>
    <font>
      <sz val="12"/>
      <color indexed="8"/>
      <name val="Arial"/>
      <family val="2"/>
    </font>
    <font>
      <sz val="11"/>
      <color indexed="8"/>
      <name val="Trebuchet MS"/>
      <family val="0"/>
    </font>
    <font>
      <sz val="11"/>
      <name val="Trebuchet MS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.1"/>
      <color indexed="8"/>
      <name val="Trebuchet MS"/>
      <family val="0"/>
    </font>
    <font>
      <sz val="11"/>
      <name val="Arial"/>
      <family val="0"/>
    </font>
    <font>
      <sz val="10.1"/>
      <color indexed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sz val="9.25"/>
      <color indexed="8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MS Sans Serif"/>
      <family val="2"/>
    </font>
    <font>
      <sz val="8"/>
      <color indexed="9"/>
      <name val="Arial"/>
      <family val="2"/>
    </font>
    <font>
      <sz val="2.5"/>
      <color indexed="8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b/>
      <sz val="3"/>
      <color indexed="8"/>
      <name val="Arial"/>
      <family val="0"/>
    </font>
    <font>
      <b/>
      <sz val="2.5"/>
      <color indexed="8"/>
      <name val="Arial"/>
      <family val="0"/>
    </font>
    <font>
      <sz val="14"/>
      <color indexed="8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44"/>
      </right>
      <top style="medium">
        <color indexed="8"/>
      </top>
      <bottom style="thin">
        <color indexed="44"/>
      </bottom>
    </border>
    <border>
      <left style="thin">
        <color indexed="44"/>
      </left>
      <right style="thin">
        <color indexed="44"/>
      </right>
      <top style="medium">
        <color indexed="8"/>
      </top>
      <bottom style="thin">
        <color indexed="44"/>
      </bottom>
    </border>
    <border>
      <left style="thin">
        <color indexed="44"/>
      </left>
      <right style="medium"/>
      <top style="medium">
        <color indexed="8"/>
      </top>
      <bottom style="thin">
        <color indexed="44"/>
      </bottom>
    </border>
    <border>
      <left style="medium"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medium"/>
      <top style="thin">
        <color indexed="44"/>
      </top>
      <bottom style="thin">
        <color indexed="44"/>
      </bottom>
    </border>
    <border>
      <left style="medium"/>
      <right style="thin">
        <color indexed="44"/>
      </right>
      <top style="thin">
        <color indexed="44"/>
      </top>
      <bottom style="medium"/>
    </border>
    <border>
      <left style="thin">
        <color indexed="44"/>
      </left>
      <right style="thin">
        <color indexed="44"/>
      </right>
      <top style="thin">
        <color indexed="44"/>
      </top>
      <bottom style="medium"/>
    </border>
    <border>
      <left style="thin">
        <color indexed="44"/>
      </left>
      <right style="medium"/>
      <top style="thin">
        <color indexed="44"/>
      </top>
      <bottom style="medium"/>
    </border>
    <border>
      <left style="medium"/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 style="medium"/>
      <top style="medium"/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0" fontId="3" fillId="2" borderId="2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22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3" fillId="0" borderId="3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169" fontId="23" fillId="0" borderId="3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/>
      <protection locked="0"/>
    </xf>
    <xf numFmtId="0" fontId="24" fillId="0" borderId="3" xfId="0" applyFont="1" applyBorder="1" applyAlignment="1" applyProtection="1">
      <alignment horizontal="center"/>
      <protection locked="0"/>
    </xf>
    <xf numFmtId="3" fontId="24" fillId="0" borderId="4" xfId="0" applyNumberFormat="1" applyFont="1" applyBorder="1" applyAlignment="1" applyProtection="1">
      <alignment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36" fillId="0" borderId="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4" fillId="0" borderId="6" xfId="0" applyFont="1" applyBorder="1" applyAlignment="1">
      <alignment/>
    </xf>
    <xf numFmtId="0" fontId="24" fillId="3" borderId="11" xfId="0" applyFont="1" applyFill="1" applyBorder="1" applyAlignment="1">
      <alignment horizontal="left"/>
    </xf>
    <xf numFmtId="0" fontId="24" fillId="3" borderId="0" xfId="0" applyFont="1" applyFill="1" applyAlignment="1">
      <alignment horizontal="right"/>
    </xf>
    <xf numFmtId="0" fontId="2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6" xfId="0" applyFont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0" xfId="0" applyFont="1" applyFill="1" applyAlignment="1">
      <alignment/>
    </xf>
    <xf numFmtId="2" fontId="41" fillId="3" borderId="0" xfId="0" applyNumberFormat="1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right"/>
    </xf>
    <xf numFmtId="0" fontId="4" fillId="0" borderId="13" xfId="0" applyFont="1" applyBorder="1" applyAlignment="1">
      <alignment/>
    </xf>
    <xf numFmtId="0" fontId="42" fillId="3" borderId="0" xfId="0" applyFont="1" applyFill="1" applyAlignment="1">
      <alignment horizontal="right" vertical="center" wrapText="1"/>
    </xf>
    <xf numFmtId="170" fontId="43" fillId="3" borderId="0" xfId="0" applyNumberFormat="1" applyFont="1" applyFill="1" applyAlignment="1">
      <alignment horizontal="center"/>
    </xf>
    <xf numFmtId="38" fontId="41" fillId="3" borderId="0" xfId="15" applyNumberFormat="1" applyFont="1" applyFill="1" applyAlignment="1" applyProtection="1">
      <alignment horizontal="center"/>
      <protection locked="0"/>
    </xf>
    <xf numFmtId="2" fontId="41" fillId="3" borderId="0" xfId="22" applyNumberFormat="1" applyFont="1" applyFill="1" applyAlignment="1" applyProtection="1">
      <alignment horizontal="left"/>
      <protection locked="0"/>
    </xf>
    <xf numFmtId="0" fontId="41" fillId="3" borderId="0" xfId="0" applyFont="1" applyFill="1" applyAlignment="1">
      <alignment horizontal="right" vertical="center" wrapText="1"/>
    </xf>
    <xf numFmtId="170" fontId="41" fillId="3" borderId="0" xfId="0" applyNumberFormat="1" applyFont="1" applyFill="1" applyAlignment="1">
      <alignment horizontal="center"/>
    </xf>
    <xf numFmtId="170" fontId="42" fillId="3" borderId="0" xfId="0" applyNumberFormat="1" applyFont="1" applyFill="1" applyAlignment="1">
      <alignment horizontal="center"/>
    </xf>
    <xf numFmtId="2" fontId="41" fillId="3" borderId="0" xfId="22" applyNumberFormat="1" applyFont="1" applyFill="1" applyAlignment="1" applyProtection="1">
      <alignment horizontal="center"/>
      <protection locked="0"/>
    </xf>
    <xf numFmtId="169" fontId="41" fillId="3" borderId="0" xfId="22" applyNumberFormat="1" applyFont="1" applyFill="1" applyAlignment="1" applyProtection="1">
      <alignment horizontal="left"/>
      <protection locked="0"/>
    </xf>
    <xf numFmtId="169" fontId="41" fillId="3" borderId="0" xfId="22" applyNumberFormat="1" applyFont="1" applyFill="1" applyAlignment="1" applyProtection="1">
      <alignment horizontal="center"/>
      <protection locked="0"/>
    </xf>
    <xf numFmtId="0" fontId="42" fillId="3" borderId="0" xfId="0" applyFont="1" applyFill="1" applyAlignment="1">
      <alignment horizontal="right"/>
    </xf>
    <xf numFmtId="9" fontId="42" fillId="3" borderId="0" xfId="22" applyFont="1" applyFill="1" applyAlignment="1" applyProtection="1">
      <alignment horizontal="center"/>
      <protection locked="0"/>
    </xf>
    <xf numFmtId="0" fontId="41" fillId="3" borderId="0" xfId="0" applyFont="1" applyFill="1" applyAlignment="1">
      <alignment horizontal="left"/>
    </xf>
    <xf numFmtId="38" fontId="42" fillId="3" borderId="0" xfId="15" applyNumberFormat="1" applyFont="1" applyFill="1" applyAlignment="1" applyProtection="1">
      <alignment horizontal="center"/>
      <protection locked="0"/>
    </xf>
    <xf numFmtId="171" fontId="41" fillId="3" borderId="0" xfId="15" applyNumberFormat="1" applyFont="1" applyFill="1" applyAlignment="1" applyProtection="1">
      <alignment horizontal="center"/>
      <protection locked="0"/>
    </xf>
    <xf numFmtId="2" fontId="41" fillId="3" borderId="0" xfId="15" applyNumberFormat="1" applyFont="1" applyFill="1" applyAlignment="1" applyProtection="1">
      <alignment horizontal="center"/>
      <protection locked="0"/>
    </xf>
    <xf numFmtId="0" fontId="41" fillId="3" borderId="12" xfId="0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8" fillId="0" borderId="0" xfId="0" applyFont="1" applyAlignment="1">
      <alignment/>
    </xf>
    <xf numFmtId="0" fontId="44" fillId="0" borderId="0" xfId="0" applyFont="1" applyAlignment="1">
      <alignment/>
    </xf>
    <xf numFmtId="0" fontId="44" fillId="2" borderId="3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/>
    </xf>
    <xf numFmtId="172" fontId="18" fillId="2" borderId="20" xfId="0" applyNumberFormat="1" applyFont="1" applyFill="1" applyBorder="1" applyAlignment="1">
      <alignment horizontal="center"/>
    </xf>
    <xf numFmtId="173" fontId="18" fillId="2" borderId="6" xfId="0" applyNumberFormat="1" applyFont="1" applyFill="1" applyBorder="1" applyAlignment="1">
      <alignment horizontal="center"/>
    </xf>
    <xf numFmtId="173" fontId="18" fillId="0" borderId="0" xfId="0" applyNumberFormat="1" applyFont="1" applyAlignment="1">
      <alignment/>
    </xf>
    <xf numFmtId="173" fontId="18" fillId="0" borderId="6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0" fontId="18" fillId="2" borderId="20" xfId="0" applyNumberFormat="1" applyFont="1" applyFill="1" applyBorder="1" applyAlignment="1">
      <alignment horizontal="center"/>
    </xf>
    <xf numFmtId="170" fontId="18" fillId="2" borderId="6" xfId="0" applyNumberFormat="1" applyFont="1" applyFill="1" applyBorder="1" applyAlignment="1">
      <alignment horizontal="center"/>
    </xf>
    <xf numFmtId="0" fontId="18" fillId="0" borderId="21" xfId="0" applyFont="1" applyBorder="1" applyAlignment="1">
      <alignment horizontal="left" vertical="center"/>
    </xf>
    <xf numFmtId="170" fontId="18" fillId="2" borderId="22" xfId="0" applyNumberFormat="1" applyFont="1" applyFill="1" applyBorder="1" applyAlignment="1">
      <alignment horizontal="center"/>
    </xf>
    <xf numFmtId="170" fontId="18" fillId="2" borderId="23" xfId="0" applyNumberFormat="1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18" fillId="0" borderId="0" xfId="0" applyFont="1" applyAlignment="1">
      <alignment horizontal="right"/>
    </xf>
    <xf numFmtId="170" fontId="46" fillId="2" borderId="6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center"/>
    </xf>
    <xf numFmtId="0" fontId="18" fillId="0" borderId="24" xfId="0" applyFont="1" applyBorder="1" applyAlignment="1">
      <alignment/>
    </xf>
    <xf numFmtId="170" fontId="18" fillId="2" borderId="25" xfId="0" applyNumberFormat="1" applyFont="1" applyFill="1" applyBorder="1" applyAlignment="1">
      <alignment horizontal="center"/>
    </xf>
    <xf numFmtId="170" fontId="18" fillId="2" borderId="26" xfId="0" applyNumberFormat="1" applyFont="1" applyFill="1" applyBorder="1" applyAlignment="1">
      <alignment horizontal="center"/>
    </xf>
    <xf numFmtId="170" fontId="44" fillId="2" borderId="20" xfId="0" applyNumberFormat="1" applyFont="1" applyFill="1" applyBorder="1" applyAlignment="1">
      <alignment horizontal="center"/>
    </xf>
    <xf numFmtId="170" fontId="44" fillId="2" borderId="6" xfId="0" applyNumberFormat="1" applyFont="1" applyFill="1" applyBorder="1" applyAlignment="1">
      <alignment horizontal="center"/>
    </xf>
    <xf numFmtId="0" fontId="39" fillId="0" borderId="0" xfId="0" applyFont="1" applyAlignment="1" applyProtection="1">
      <alignment/>
      <protection locked="0"/>
    </xf>
    <xf numFmtId="173" fontId="47" fillId="0" borderId="0" xfId="0" applyNumberFormat="1" applyFont="1" applyAlignment="1">
      <alignment/>
    </xf>
    <xf numFmtId="0" fontId="18" fillId="0" borderId="27" xfId="0" applyFont="1" applyBorder="1" applyAlignment="1">
      <alignment/>
    </xf>
    <xf numFmtId="170" fontId="18" fillId="2" borderId="27" xfId="0" applyNumberFormat="1" applyFont="1" applyFill="1" applyBorder="1" applyAlignment="1">
      <alignment horizontal="center"/>
    </xf>
    <xf numFmtId="170" fontId="18" fillId="2" borderId="0" xfId="0" applyNumberFormat="1" applyFont="1" applyFill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8" fillId="0" borderId="29" xfId="0" applyFont="1" applyBorder="1" applyAlignment="1">
      <alignment/>
    </xf>
    <xf numFmtId="170" fontId="18" fillId="0" borderId="29" xfId="0" applyNumberFormat="1" applyFont="1" applyBorder="1" applyAlignment="1">
      <alignment horizontal="center"/>
    </xf>
    <xf numFmtId="173" fontId="18" fillId="0" borderId="29" xfId="0" applyNumberFormat="1" applyFont="1" applyBorder="1" applyAlignment="1">
      <alignment/>
    </xf>
    <xf numFmtId="0" fontId="47" fillId="0" borderId="29" xfId="0" applyFont="1" applyBorder="1" applyAlignment="1">
      <alignment/>
    </xf>
    <xf numFmtId="173" fontId="18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3" fontId="13" fillId="0" borderId="0" xfId="0" applyNumberFormat="1" applyFont="1" applyAlignment="1">
      <alignment/>
    </xf>
    <xf numFmtId="0" fontId="53" fillId="0" borderId="0" xfId="0" applyFont="1" applyAlignment="1">
      <alignment/>
    </xf>
    <xf numFmtId="173" fontId="53" fillId="0" borderId="0" xfId="0" applyNumberFormat="1" applyFont="1" applyAlignment="1">
      <alignment/>
    </xf>
    <xf numFmtId="0" fontId="0" fillId="0" borderId="0" xfId="21" applyFont="1" applyBorder="1">
      <alignment/>
      <protection/>
    </xf>
    <xf numFmtId="0" fontId="4" fillId="0" borderId="0" xfId="0" applyFont="1" applyAlignment="1">
      <alignment vertical="top"/>
    </xf>
    <xf numFmtId="0" fontId="0" fillId="0" borderId="0" xfId="21" applyFont="1" applyBorder="1" applyAlignment="1">
      <alignment horizontal="left" vertical="top"/>
      <protection/>
    </xf>
    <xf numFmtId="173" fontId="5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3" fillId="2" borderId="1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9" fontId="4" fillId="0" borderId="0" xfId="22" applyNumberFormat="1" applyFont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2" borderId="30" xfId="0" applyFill="1" applyBorder="1" applyAlignment="1" applyProtection="1">
      <alignment/>
      <protection/>
    </xf>
    <xf numFmtId="3" fontId="3" fillId="2" borderId="30" xfId="0" applyNumberFormat="1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/>
      <protection/>
    </xf>
    <xf numFmtId="169" fontId="3" fillId="2" borderId="30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32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indent="1"/>
      <protection/>
    </xf>
    <xf numFmtId="0" fontId="23" fillId="0" borderId="3" xfId="0" applyFont="1" applyBorder="1" applyAlignment="1" applyProtection="1">
      <alignment horizontal="center"/>
      <protection/>
    </xf>
    <xf numFmtId="1" fontId="2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" fontId="20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10" fontId="20" fillId="0" borderId="0" xfId="0" applyNumberFormat="1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3" fillId="3" borderId="0" xfId="0" applyFont="1" applyFill="1" applyAlignment="1" applyProtection="1">
      <alignment/>
      <protection/>
    </xf>
    <xf numFmtId="0" fontId="3" fillId="3" borderId="33" xfId="0" applyFont="1" applyFill="1" applyBorder="1" applyAlignment="1">
      <alignment vertical="top"/>
    </xf>
    <xf numFmtId="0" fontId="12" fillId="3" borderId="2" xfId="0" applyFont="1" applyFill="1" applyBorder="1" applyAlignment="1">
      <alignment vertical="top"/>
    </xf>
    <xf numFmtId="169" fontId="20" fillId="0" borderId="34" xfId="22" applyNumberFormat="1" applyFont="1" applyBorder="1" applyAlignment="1" applyProtection="1">
      <alignment horizontal="center"/>
      <protection locked="0"/>
    </xf>
    <xf numFmtId="10" fontId="20" fillId="0" borderId="35" xfId="22" applyNumberFormat="1" applyFont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169" fontId="20" fillId="0" borderId="37" xfId="22" applyNumberFormat="1" applyFont="1" applyBorder="1" applyAlignment="1" applyProtection="1">
      <alignment horizontal="center"/>
      <protection locked="0"/>
    </xf>
    <xf numFmtId="10" fontId="20" fillId="0" borderId="38" xfId="22" applyNumberFormat="1" applyFont="1" applyBorder="1" applyAlignment="1" applyProtection="1">
      <alignment horizontal="center"/>
      <protection locked="0"/>
    </xf>
    <xf numFmtId="0" fontId="20" fillId="0" borderId="38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15" fillId="0" borderId="37" xfId="22" applyNumberFormat="1" applyFont="1" applyBorder="1" applyAlignment="1" applyProtection="1">
      <alignment horizontal="center"/>
      <protection locked="0"/>
    </xf>
    <xf numFmtId="10" fontId="15" fillId="0" borderId="38" xfId="22" applyNumberFormat="1" applyFont="1" applyBorder="1" applyAlignment="1" applyProtection="1">
      <alignment horizontal="center"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169" fontId="15" fillId="0" borderId="40" xfId="22" applyNumberFormat="1" applyFont="1" applyBorder="1" applyAlignment="1" applyProtection="1">
      <alignment horizontal="center"/>
      <protection locked="0"/>
    </xf>
    <xf numFmtId="10" fontId="15" fillId="0" borderId="41" xfId="22" applyNumberFormat="1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center"/>
      <protection locked="0"/>
    </xf>
    <xf numFmtId="0" fontId="15" fillId="0" borderId="42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 vertical="top" wrapText="1"/>
      <protection/>
    </xf>
    <xf numFmtId="0" fontId="3" fillId="3" borderId="16" xfId="0" applyFont="1" applyFill="1" applyBorder="1" applyAlignment="1" applyProtection="1">
      <alignment horizontal="center"/>
      <protection/>
    </xf>
    <xf numFmtId="0" fontId="3" fillId="3" borderId="33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 horizontal="center" vertical="top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16" xfId="0" applyFont="1" applyFill="1" applyBorder="1" applyAlignment="1" applyProtection="1">
      <alignment/>
      <protection/>
    </xf>
    <xf numFmtId="0" fontId="0" fillId="2" borderId="43" xfId="0" applyFill="1" applyBorder="1" applyAlignment="1" applyProtection="1">
      <alignment horizontal="center"/>
      <protection locked="0"/>
    </xf>
    <xf numFmtId="3" fontId="0" fillId="2" borderId="44" xfId="0" applyNumberFormat="1" applyFill="1" applyBorder="1" applyAlignment="1" applyProtection="1">
      <alignment horizontal="center"/>
      <protection locked="0"/>
    </xf>
    <xf numFmtId="3" fontId="0" fillId="2" borderId="45" xfId="0" applyNumberForma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3" fontId="0" fillId="2" borderId="38" xfId="0" applyNumberFormat="1" applyFill="1" applyBorder="1" applyAlignment="1" applyProtection="1">
      <alignment horizontal="center"/>
      <protection locked="0"/>
    </xf>
    <xf numFmtId="3" fontId="0" fillId="2" borderId="39" xfId="0" applyNumberFormat="1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3" fontId="0" fillId="2" borderId="41" xfId="0" applyNumberFormat="1" applyFill="1" applyBorder="1" applyAlignment="1" applyProtection="1">
      <alignment horizontal="center"/>
      <protection locked="0"/>
    </xf>
    <xf numFmtId="3" fontId="0" fillId="2" borderId="42" xfId="0" applyNumberForma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vertical="top"/>
      <protection/>
    </xf>
    <xf numFmtId="0" fontId="0" fillId="3" borderId="2" xfId="0" applyFill="1" applyBorder="1" applyAlignment="1" applyProtection="1">
      <alignment vertical="top"/>
      <protection/>
    </xf>
    <xf numFmtId="0" fontId="0" fillId="3" borderId="16" xfId="0" applyFill="1" applyBorder="1" applyAlignment="1" applyProtection="1">
      <alignment horizontal="center" vertical="top"/>
      <protection/>
    </xf>
    <xf numFmtId="0" fontId="3" fillId="3" borderId="16" xfId="0" applyFont="1" applyFill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5" fillId="3" borderId="0" xfId="0" applyFont="1" applyFill="1" applyAlignment="1" applyProtection="1">
      <alignment horizontal="right"/>
      <protection/>
    </xf>
    <xf numFmtId="0" fontId="7" fillId="3" borderId="0" xfId="0" applyFont="1" applyFill="1" applyAlignment="1" applyProtection="1">
      <alignment horizontal="right"/>
      <protection/>
    </xf>
    <xf numFmtId="0" fontId="4" fillId="3" borderId="0" xfId="0" applyFont="1" applyFill="1" applyAlignment="1" applyProtection="1">
      <alignment/>
      <protection/>
    </xf>
    <xf numFmtId="0" fontId="8" fillId="0" borderId="3" xfId="0" applyFont="1" applyFill="1" applyBorder="1" applyAlignment="1" applyProtection="1">
      <alignment horizontal="center"/>
      <protection locked="0"/>
    </xf>
    <xf numFmtId="168" fontId="9" fillId="0" borderId="3" xfId="0" applyNumberFormat="1" applyFont="1" applyFill="1" applyBorder="1" applyAlignment="1" applyProtection="1">
      <alignment horizontal="center"/>
      <protection locked="0"/>
    </xf>
    <xf numFmtId="168" fontId="10" fillId="0" borderId="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22" fillId="2" borderId="46" xfId="0" applyFont="1" applyFill="1" applyBorder="1" applyAlignment="1">
      <alignment/>
    </xf>
    <xf numFmtId="0" fontId="55" fillId="2" borderId="46" xfId="0" applyFont="1" applyFill="1" applyBorder="1" applyAlignment="1">
      <alignment/>
    </xf>
    <xf numFmtId="3" fontId="0" fillId="2" borderId="43" xfId="0" applyNumberFormat="1" applyFill="1" applyBorder="1" applyAlignment="1" applyProtection="1">
      <alignment horizontal="center"/>
      <protection/>
    </xf>
    <xf numFmtId="169" fontId="0" fillId="2" borderId="44" xfId="0" applyNumberFormat="1" applyFill="1" applyBorder="1" applyAlignment="1" applyProtection="1">
      <alignment horizontal="center"/>
      <protection/>
    </xf>
    <xf numFmtId="3" fontId="0" fillId="2" borderId="44" xfId="0" applyNumberFormat="1" applyFill="1" applyBorder="1" applyAlignment="1" applyProtection="1">
      <alignment horizontal="center"/>
      <protection/>
    </xf>
    <xf numFmtId="169" fontId="0" fillId="2" borderId="45" xfId="0" applyNumberFormat="1" applyFill="1" applyBorder="1" applyAlignment="1" applyProtection="1">
      <alignment horizontal="center"/>
      <protection/>
    </xf>
    <xf numFmtId="3" fontId="0" fillId="2" borderId="37" xfId="0" applyNumberFormat="1" applyFill="1" applyBorder="1" applyAlignment="1" applyProtection="1">
      <alignment horizontal="center"/>
      <protection/>
    </xf>
    <xf numFmtId="169" fontId="0" fillId="2" borderId="38" xfId="0" applyNumberFormat="1" applyFill="1" applyBorder="1" applyAlignment="1" applyProtection="1">
      <alignment horizontal="center"/>
      <protection/>
    </xf>
    <xf numFmtId="3" fontId="0" fillId="2" borderId="38" xfId="0" applyNumberFormat="1" applyFill="1" applyBorder="1" applyAlignment="1" applyProtection="1">
      <alignment horizontal="center"/>
      <protection/>
    </xf>
    <xf numFmtId="169" fontId="0" fillId="2" borderId="39" xfId="0" applyNumberFormat="1" applyFill="1" applyBorder="1" applyAlignment="1" applyProtection="1">
      <alignment horizontal="center"/>
      <protection/>
    </xf>
    <xf numFmtId="3" fontId="0" fillId="2" borderId="40" xfId="0" applyNumberFormat="1" applyFill="1" applyBorder="1" applyAlignment="1" applyProtection="1">
      <alignment horizontal="center"/>
      <protection/>
    </xf>
    <xf numFmtId="169" fontId="0" fillId="2" borderId="41" xfId="0" applyNumberFormat="1" applyFill="1" applyBorder="1" applyAlignment="1" applyProtection="1">
      <alignment horizontal="center"/>
      <protection/>
    </xf>
    <xf numFmtId="3" fontId="0" fillId="2" borderId="41" xfId="0" applyNumberFormat="1" applyFill="1" applyBorder="1" applyAlignment="1" applyProtection="1">
      <alignment horizontal="center"/>
      <protection/>
    </xf>
    <xf numFmtId="169" fontId="0" fillId="2" borderId="42" xfId="0" applyNumberFormat="1" applyFill="1" applyBorder="1" applyAlignment="1" applyProtection="1">
      <alignment horizontal="center"/>
      <protection/>
    </xf>
    <xf numFmtId="0" fontId="23" fillId="3" borderId="47" xfId="0" applyFont="1" applyFill="1" applyBorder="1" applyAlignment="1" applyProtection="1">
      <alignment/>
      <protection/>
    </xf>
    <xf numFmtId="0" fontId="4" fillId="4" borderId="0" xfId="0" applyFont="1" applyFill="1" applyAlignment="1">
      <alignment/>
    </xf>
    <xf numFmtId="0" fontId="36" fillId="4" borderId="29" xfId="0" applyFont="1" applyFill="1" applyBorder="1" applyAlignment="1">
      <alignment horizontal="center" vertical="center"/>
    </xf>
    <xf numFmtId="0" fontId="36" fillId="4" borderId="29" xfId="0" applyFont="1" applyFill="1" applyBorder="1" applyAlignment="1">
      <alignment horizontal="left" vertical="center"/>
    </xf>
    <xf numFmtId="0" fontId="0" fillId="0" borderId="46" xfId="0" applyBorder="1" applyAlignment="1">
      <alignment/>
    </xf>
    <xf numFmtId="0" fontId="3" fillId="0" borderId="46" xfId="0" applyFont="1" applyBorder="1" applyAlignment="1">
      <alignment horizontal="right"/>
    </xf>
    <xf numFmtId="0" fontId="13" fillId="2" borderId="48" xfId="0" applyFont="1" applyFill="1" applyBorder="1" applyAlignment="1">
      <alignment vertical="center" wrapText="1"/>
    </xf>
    <xf numFmtId="0" fontId="13" fillId="2" borderId="49" xfId="0" applyFont="1" applyFill="1" applyBorder="1" applyAlignment="1">
      <alignment vertical="center" wrapText="1"/>
    </xf>
    <xf numFmtId="0" fontId="13" fillId="2" borderId="5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top" wrapText="1"/>
    </xf>
    <xf numFmtId="0" fontId="23" fillId="2" borderId="0" xfId="0" applyFont="1" applyFill="1" applyAlignment="1">
      <alignment vertical="center" wrapText="1"/>
    </xf>
    <xf numFmtId="49" fontId="6" fillId="0" borderId="48" xfId="0" applyNumberFormat="1" applyFont="1" applyFill="1" applyBorder="1" applyAlignment="1" applyProtection="1">
      <alignment/>
      <protection locked="0"/>
    </xf>
    <xf numFmtId="49" fontId="6" fillId="0" borderId="49" xfId="0" applyNumberFormat="1" applyFont="1" applyFill="1" applyBorder="1" applyAlignment="1" applyProtection="1">
      <alignment/>
      <protection locked="0"/>
    </xf>
    <xf numFmtId="49" fontId="6" fillId="0" borderId="5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3" fillId="3" borderId="51" xfId="0" applyFont="1" applyFill="1" applyBorder="1" applyAlignment="1" applyProtection="1">
      <alignment horizontal="center" vertical="top"/>
      <protection/>
    </xf>
    <xf numFmtId="0" fontId="3" fillId="3" borderId="52" xfId="0" applyFont="1" applyFill="1" applyBorder="1" applyAlignment="1" applyProtection="1">
      <alignment horizontal="center" vertical="top"/>
      <protection/>
    </xf>
    <xf numFmtId="0" fontId="3" fillId="3" borderId="53" xfId="0" applyFont="1" applyFill="1" applyBorder="1" applyAlignment="1" applyProtection="1">
      <alignment horizontal="center" vertical="top"/>
      <protection/>
    </xf>
    <xf numFmtId="0" fontId="56" fillId="0" borderId="46" xfId="0" applyFont="1" applyBorder="1" applyAlignment="1" applyProtection="1">
      <alignment horizontal="left"/>
      <protection/>
    </xf>
    <xf numFmtId="0" fontId="55" fillId="0" borderId="46" xfId="0" applyFont="1" applyBorder="1" applyAlignment="1">
      <alignment horizontal="left"/>
    </xf>
    <xf numFmtId="0" fontId="22" fillId="0" borderId="46" xfId="0" applyFont="1" applyBorder="1" applyAlignment="1">
      <alignment/>
    </xf>
    <xf numFmtId="0" fontId="55" fillId="0" borderId="46" xfId="0" applyFont="1" applyBorder="1" applyAlignment="1">
      <alignment/>
    </xf>
    <xf numFmtId="0" fontId="10" fillId="3" borderId="33" xfId="0" applyFont="1" applyFill="1" applyBorder="1" applyAlignment="1">
      <alignment horizontal="center" vertical="top" wrapText="1"/>
    </xf>
    <xf numFmtId="0" fontId="10" fillId="3" borderId="54" xfId="0" applyFont="1" applyFill="1" applyBorder="1" applyAlignment="1">
      <alignment horizontal="center" vertical="top" wrapText="1"/>
    </xf>
    <xf numFmtId="0" fontId="22" fillId="0" borderId="46" xfId="0" applyFont="1" applyBorder="1" applyAlignment="1" applyProtection="1">
      <alignment horizontal="left"/>
      <protection/>
    </xf>
    <xf numFmtId="0" fontId="0" fillId="0" borderId="46" xfId="0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Manage Framework (Enviros Costs)_E2_e_25Oct2010" xfId="21"/>
    <cellStyle name="Percent" xfId="22"/>
  </cellStyles>
  <dxfs count="1"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 la consommation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"/>
          <c:y val="0.299"/>
          <c:w val="0.47475"/>
          <c:h val="0.5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'Coûts energétiques'!$B$27:$B$33</c:f>
              <c:strCache/>
            </c:strRef>
          </c:cat>
          <c:val>
            <c:numRef>
              <c:f>'Coûts energétiques'!$C$27:$C$33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945"/>
          <c:w val="0.7925"/>
          <c:h val="0.046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des coûts</a:t>
            </a:r>
          </a:p>
        </c:rich>
      </c:tx>
      <c:layout>
        <c:manualLayout>
          <c:xMode val="factor"/>
          <c:yMode val="factor"/>
          <c:x val="-0.00925"/>
          <c:y val="-0.006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"/>
          <c:y val="0.29225"/>
          <c:w val="0.5345"/>
          <c:h val="0.5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2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'Coûts energétiques'!$B$27:$B$33</c:f>
              <c:strCache/>
            </c:strRef>
          </c:cat>
          <c:val>
            <c:numRef>
              <c:f>'Coûts energétiques'!$E$27:$E$33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25"/>
          <c:y val="0.9365"/>
          <c:w val="0.7925"/>
          <c:h val="0.048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de flux de trésorerie (hormis les subventions et les appuis financiers)</a:t>
            </a:r>
          </a:p>
        </c:rich>
      </c:tx>
      <c:layout>
        <c:manualLayout>
          <c:xMode val="factor"/>
          <c:yMode val="factor"/>
          <c:x val="0.03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3"/>
          <c:w val="0.949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'Flux de donnees'!$F$7:$F$78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25210073"/>
        <c:axId val="25564066"/>
      </c:barChart>
      <c:catAx>
        <c:axId val="25210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564066"/>
        <c:crosses val="autoZero"/>
        <c:auto val="1"/>
        <c:lblOffset val="100"/>
        <c:tickLblSkip val="2"/>
        <c:noMultiLvlLbl val="0"/>
      </c:catAx>
      <c:valAx>
        <c:axId val="2556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210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Annual Net Cash 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gapWidth val="30"/>
        <c:axId val="28750003"/>
        <c:axId val="57423436"/>
      </c:bar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7423436"/>
        <c:crossesAt val="-500"/>
        <c:auto val="1"/>
        <c:lblOffset val="100"/>
        <c:tickLblSkip val="1"/>
        <c:noMultiLvlLbl val="0"/>
      </c:catAx>
      <c:valAx>
        <c:axId val="574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CF in $1,000s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8750003"/>
        <c:crossesAt val="1"/>
        <c:crossBetween val="between"/>
        <c:dispUnits/>
        <c:majorUnit val="200"/>
        <c:minorUnit val="5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gapWidth val="30"/>
        <c:axId val="47048877"/>
        <c:axId val="20786710"/>
      </c:bar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0786710"/>
        <c:crossesAt val="-500"/>
        <c:auto val="1"/>
        <c:lblOffset val="100"/>
        <c:tickLblSkip val="1"/>
        <c:noMultiLvlLbl val="0"/>
      </c:catAx>
      <c:valAx>
        <c:axId val="207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CF in $1,000s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7048877"/>
        <c:crossesAt val="1"/>
        <c:crossBetween val="between"/>
        <c:dispUnits/>
        <c:majorUnit val="200"/>
        <c:minorUnit val="5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57150</xdr:rowOff>
    </xdr:from>
    <xdr:to>
      <xdr:col>7</xdr:col>
      <xdr:colOff>0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952500" y="7724775"/>
        <a:ext cx="78486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68</xdr:row>
      <xdr:rowOff>0</xdr:rowOff>
    </xdr:from>
    <xdr:to>
      <xdr:col>7</xdr:col>
      <xdr:colOff>9525</xdr:colOff>
      <xdr:row>94</xdr:row>
      <xdr:rowOff>0</xdr:rowOff>
    </xdr:to>
    <xdr:graphicFrame>
      <xdr:nvGraphicFramePr>
        <xdr:cNvPr id="2" name="Chart 2"/>
        <xdr:cNvGraphicFramePr/>
      </xdr:nvGraphicFramePr>
      <xdr:xfrm>
        <a:off x="962025" y="12363450"/>
        <a:ext cx="78486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1762125</xdr:colOff>
      <xdr:row>52</xdr:row>
      <xdr:rowOff>0</xdr:rowOff>
    </xdr:from>
    <xdr:to>
      <xdr:col>11</xdr:col>
      <xdr:colOff>190500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71800" y="8982075"/>
        <a:ext cx="6648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1714500</xdr:colOff>
      <xdr:row>52</xdr:row>
      <xdr:rowOff>0</xdr:rowOff>
    </xdr:from>
    <xdr:to>
      <xdr:col>11</xdr:col>
      <xdr:colOff>161925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2924175" y="8982075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180975</xdr:colOff>
      <xdr:row>13</xdr:row>
      <xdr:rowOff>47625</xdr:rowOff>
    </xdr:from>
    <xdr:to>
      <xdr:col>3</xdr:col>
      <xdr:colOff>1247775</xdr:colOff>
      <xdr:row>15</xdr:row>
      <xdr:rowOff>85725</xdr:rowOff>
    </xdr:to>
    <xdr:pic>
      <xdr:nvPicPr>
        <xdr:cNvPr id="3" name="Reset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2790825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1419225</xdr:colOff>
      <xdr:row>13</xdr:row>
      <xdr:rowOff>76200</xdr:rowOff>
    </xdr:from>
    <xdr:to>
      <xdr:col>3</xdr:col>
      <xdr:colOff>2600325</xdr:colOff>
      <xdr:row>15</xdr:row>
      <xdr:rowOff>85725</xdr:rowOff>
    </xdr:to>
    <xdr:pic>
      <xdr:nvPicPr>
        <xdr:cNvPr id="4" name="Recalcula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281940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ypoth&#232;ses%20d'analys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pothèses d'analy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9"/>
  <sheetViews>
    <sheetView showRowColHeaders="0" tabSelected="1" zoomScale="75" zoomScaleNormal="75" workbookViewId="0" topLeftCell="A1">
      <selection activeCell="AO29" sqref="AO29"/>
    </sheetView>
  </sheetViews>
  <sheetFormatPr defaultColWidth="6.57421875" defaultRowHeight="12.75"/>
  <cols>
    <col min="1" max="1" width="13.140625" style="121" customWidth="1"/>
    <col min="2" max="9" width="6.57421875" style="121" customWidth="1"/>
    <col min="10" max="10" width="47.7109375" style="121" customWidth="1"/>
    <col min="11" max="11" width="15.7109375" style="121" customWidth="1"/>
    <col min="12" max="16384" width="6.57421875" style="121" customWidth="1"/>
  </cols>
  <sheetData>
    <row r="1" spans="1:10" ht="49.5" customHeight="1" thickBot="1">
      <c r="A1" s="121" t="s">
        <v>0</v>
      </c>
      <c r="B1" s="204" t="s">
        <v>283</v>
      </c>
      <c r="C1" s="204"/>
      <c r="D1" s="204"/>
      <c r="E1" s="204"/>
      <c r="F1" s="204"/>
      <c r="G1" s="204"/>
      <c r="H1" s="204"/>
      <c r="I1" s="204"/>
      <c r="J1" s="205"/>
    </row>
    <row r="2" spans="2:10" ht="13.5" thickTop="1">
      <c r="B2" s="203"/>
      <c r="C2" s="203"/>
      <c r="D2" s="203"/>
      <c r="E2" s="203"/>
      <c r="F2" s="203"/>
      <c r="G2" s="203"/>
      <c r="H2" s="203"/>
      <c r="I2" s="203"/>
      <c r="J2" s="203"/>
    </row>
    <row r="4" spans="2:10" ht="102" customHeight="1">
      <c r="B4" s="224" t="s">
        <v>1</v>
      </c>
      <c r="C4" s="225"/>
      <c r="D4" s="225"/>
      <c r="E4" s="225"/>
      <c r="F4" s="225"/>
      <c r="G4" s="225"/>
      <c r="H4" s="225"/>
      <c r="I4" s="225"/>
      <c r="J4" s="226"/>
    </row>
    <row r="6" spans="2:10" ht="93" customHeight="1">
      <c r="B6" s="227" t="s">
        <v>2</v>
      </c>
      <c r="C6" s="227"/>
      <c r="D6" s="227"/>
      <c r="E6" s="227"/>
      <c r="F6" s="227"/>
      <c r="G6" s="227"/>
      <c r="H6" s="227"/>
      <c r="I6" s="227"/>
      <c r="J6" s="227"/>
    </row>
    <row r="7" ht="24.75" customHeight="1" hidden="1"/>
    <row r="8" spans="2:10" ht="232.5" customHeight="1">
      <c r="B8" s="228" t="s">
        <v>286</v>
      </c>
      <c r="C8" s="228"/>
      <c r="D8" s="228"/>
      <c r="E8" s="228"/>
      <c r="F8" s="228"/>
      <c r="G8" s="228"/>
      <c r="H8" s="228"/>
      <c r="I8" s="228"/>
      <c r="J8" s="228"/>
    </row>
    <row r="9" spans="2:10" ht="33" customHeight="1">
      <c r="B9" s="229" t="s">
        <v>284</v>
      </c>
      <c r="C9" s="229"/>
      <c r="D9" s="229"/>
      <c r="E9" s="229"/>
      <c r="F9" s="229"/>
      <c r="G9" s="229"/>
      <c r="H9" s="229"/>
      <c r="I9" s="229"/>
      <c r="J9" s="229"/>
    </row>
    <row r="10" ht="18.75" customHeight="1"/>
  </sheetData>
  <sheetProtection password="DFCB" sheet="1" objects="1" scenarios="1" selectLockedCells="1"/>
  <mergeCells count="4">
    <mergeCell ref="B4:J4"/>
    <mergeCell ref="B6:J6"/>
    <mergeCell ref="B8:J8"/>
    <mergeCell ref="B9:J9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5:O18"/>
  <sheetViews>
    <sheetView showGridLines="0" showRowColHeaders="0" zoomScale="75" zoomScaleNormal="75" workbookViewId="0" topLeftCell="A1">
      <selection activeCell="D15" sqref="D15"/>
    </sheetView>
  </sheetViews>
  <sheetFormatPr defaultColWidth="6.28125" defaultRowHeight="12.75"/>
  <cols>
    <col min="1" max="1" width="6.8515625" style="122" customWidth="1"/>
    <col min="2" max="2" width="45.57421875" style="122" customWidth="1"/>
    <col min="3" max="3" width="6.28125" style="122" customWidth="1"/>
    <col min="4" max="4" width="12.421875" style="122" customWidth="1"/>
    <col min="5" max="13" width="6.28125" style="122" customWidth="1"/>
    <col min="14" max="14" width="10.8515625" style="122" customWidth="1"/>
    <col min="15" max="16384" width="6.28125" style="122" customWidth="1"/>
  </cols>
  <sheetData>
    <row r="2" ht="32.25" customHeight="1"/>
    <row r="4" ht="1.5" customHeight="1"/>
    <row r="5" spans="2:14" ht="12.75"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2:14" ht="15.75">
      <c r="B6" s="197" t="s">
        <v>3</v>
      </c>
      <c r="C6" s="196"/>
      <c r="D6" s="230" t="s">
        <v>4</v>
      </c>
      <c r="E6" s="231"/>
      <c r="F6" s="232"/>
      <c r="G6" s="196"/>
      <c r="H6" s="196"/>
      <c r="I6" s="196"/>
      <c r="J6" s="196"/>
      <c r="K6" s="196"/>
      <c r="L6" s="196"/>
      <c r="M6" s="196"/>
      <c r="N6" s="196"/>
    </row>
    <row r="7" spans="2:14" ht="12.75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</row>
    <row r="8" spans="2:14" ht="12.75">
      <c r="B8" s="198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</row>
    <row r="9" spans="2:14" ht="15.75">
      <c r="B9" s="197" t="s">
        <v>5</v>
      </c>
      <c r="C9" s="196"/>
      <c r="D9" s="200" t="s">
        <v>6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</row>
    <row r="10" spans="2:14" ht="7.5" customHeight="1">
      <c r="B10" s="198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</row>
    <row r="11" spans="2:14" ht="7.5" customHeight="1">
      <c r="B11" s="198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2:14" ht="15">
      <c r="B12" s="197" t="s">
        <v>7</v>
      </c>
      <c r="C12" s="196"/>
      <c r="D12" s="201">
        <v>0.02</v>
      </c>
      <c r="E12" s="196"/>
      <c r="F12" s="199" t="s">
        <v>8</v>
      </c>
      <c r="G12" s="199"/>
      <c r="H12" s="199"/>
      <c r="I12" s="199"/>
      <c r="J12" s="199"/>
      <c r="K12" s="199"/>
      <c r="L12" s="199"/>
      <c r="M12" s="199"/>
      <c r="N12" s="199"/>
    </row>
    <row r="13" spans="2:14" ht="5.25" customHeight="1">
      <c r="B13" s="198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</row>
    <row r="14" spans="2:14" ht="6.75" customHeight="1"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</row>
    <row r="15" spans="2:14" ht="15.75">
      <c r="B15" s="197" t="s">
        <v>9</v>
      </c>
      <c r="C15" s="196"/>
      <c r="D15" s="200" t="s">
        <v>10</v>
      </c>
      <c r="E15" s="196"/>
      <c r="F15" s="199" t="s">
        <v>11</v>
      </c>
      <c r="G15" s="199"/>
      <c r="H15" s="199"/>
      <c r="I15" s="199"/>
      <c r="J15" s="199"/>
      <c r="K15" s="199"/>
      <c r="L15" s="199"/>
      <c r="M15" s="199"/>
      <c r="N15" s="199"/>
    </row>
    <row r="16" spans="2:14" ht="12.75"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</row>
    <row r="17" spans="2:15" ht="15.75">
      <c r="B17" s="197" t="s">
        <v>12</v>
      </c>
      <c r="C17" s="196"/>
      <c r="D17" s="202">
        <v>0.075</v>
      </c>
      <c r="E17" s="196"/>
      <c r="F17" s="199" t="s">
        <v>13</v>
      </c>
      <c r="G17" s="199"/>
      <c r="H17" s="199"/>
      <c r="I17" s="199"/>
      <c r="J17" s="199"/>
      <c r="K17" s="199"/>
      <c r="L17" s="199"/>
      <c r="M17" s="199"/>
      <c r="N17" s="199"/>
      <c r="O17" s="123"/>
    </row>
    <row r="18" spans="2:14" ht="12.75"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ht="15" customHeight="1"/>
  </sheetData>
  <sheetProtection password="DFCB" sheet="1" objects="1" scenarios="1" selectLockedCells="1"/>
  <mergeCells count="1">
    <mergeCell ref="D6:F6"/>
  </mergeCells>
  <dataValidations count="2">
    <dataValidation type="list" allowBlank="1" showInputMessage="1" showErrorMessage="1" sqref="D15">
      <formula1>Lst_Evaluation</formula1>
    </dataValidation>
    <dataValidation allowBlank="1" showInputMessage="1" showErrorMessage="1" sqref="D9"/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AZ36"/>
  <sheetViews>
    <sheetView showGridLines="0" showRowColHeaders="0" zoomScale="75" zoomScaleNormal="75" workbookViewId="0" topLeftCell="A1">
      <selection activeCell="C20" sqref="C20"/>
    </sheetView>
  </sheetViews>
  <sheetFormatPr defaultColWidth="6.28125" defaultRowHeight="12.75"/>
  <cols>
    <col min="1" max="1" width="14.28125" style="122" customWidth="1"/>
    <col min="2" max="2" width="32.00390625" style="122" customWidth="1"/>
    <col min="3" max="3" width="16.7109375" style="122" customWidth="1"/>
    <col min="4" max="4" width="15.57421875" style="122" customWidth="1"/>
    <col min="5" max="5" width="17.7109375" style="122" customWidth="1"/>
    <col min="6" max="6" width="18.57421875" style="122" customWidth="1"/>
    <col min="7" max="7" width="17.140625" style="122" customWidth="1"/>
    <col min="8" max="8" width="19.421875" style="122" customWidth="1"/>
    <col min="9" max="9" width="11.28125" style="122" customWidth="1"/>
    <col min="10" max="38" width="6.28125" style="122" customWidth="1"/>
    <col min="39" max="39" width="6.421875" style="122" bestFit="1" customWidth="1"/>
    <col min="40" max="41" width="6.28125" style="122" customWidth="1"/>
    <col min="42" max="42" width="6.421875" style="122" bestFit="1" customWidth="1"/>
    <col min="43" max="43" width="6.28125" style="122" customWidth="1"/>
    <col min="44" max="44" width="6.421875" style="122" bestFit="1" customWidth="1"/>
    <col min="45" max="45" width="9.8515625" style="122" customWidth="1"/>
    <col min="46" max="46" width="6.421875" style="122" bestFit="1" customWidth="1"/>
    <col min="47" max="47" width="6.28125" style="122" customWidth="1"/>
    <col min="48" max="48" width="9.140625" style="122" customWidth="1"/>
    <col min="49" max="49" width="8.421875" style="122" customWidth="1"/>
    <col min="50" max="50" width="6.28125" style="122" customWidth="1"/>
    <col min="51" max="51" width="7.421875" style="122" customWidth="1"/>
    <col min="52" max="52" width="6.8515625" style="122" bestFit="1" customWidth="1"/>
    <col min="53" max="16384" width="6.28125" style="122" customWidth="1"/>
  </cols>
  <sheetData>
    <row r="2" spans="2:9" ht="50.25" customHeight="1" thickBot="1">
      <c r="B2" s="237" t="s">
        <v>14</v>
      </c>
      <c r="C2" s="237"/>
      <c r="D2" s="237"/>
      <c r="E2" s="237"/>
      <c r="F2" s="237"/>
      <c r="G2" s="238"/>
      <c r="H2" s="238"/>
      <c r="I2" s="238"/>
    </row>
    <row r="3" spans="2:6" ht="21" thickTop="1">
      <c r="B3" s="124"/>
      <c r="C3" s="124"/>
      <c r="D3" s="124"/>
      <c r="E3" s="124"/>
      <c r="F3" s="124"/>
    </row>
    <row r="4" spans="2:7" ht="12.75">
      <c r="B4" s="233"/>
      <c r="C4" s="233"/>
      <c r="D4" s="233"/>
      <c r="E4" s="233"/>
      <c r="F4" s="233"/>
      <c r="G4" s="233"/>
    </row>
    <row r="5" ht="13.5" thickBot="1"/>
    <row r="6" spans="2:51" ht="38.25">
      <c r="B6" s="177"/>
      <c r="C6" s="178" t="s">
        <v>15</v>
      </c>
      <c r="D6" s="175" t="s">
        <v>16</v>
      </c>
      <c r="E6" s="175" t="s">
        <v>17</v>
      </c>
      <c r="F6" s="175" t="s">
        <v>18</v>
      </c>
      <c r="G6" s="175" t="s">
        <v>19</v>
      </c>
      <c r="AR6" s="122" t="s">
        <v>20</v>
      </c>
      <c r="AS6" s="122" t="s">
        <v>21</v>
      </c>
      <c r="AT6" s="122" t="s">
        <v>22</v>
      </c>
      <c r="AV6" s="122" t="s">
        <v>23</v>
      </c>
      <c r="AW6" s="122" t="s">
        <v>24</v>
      </c>
      <c r="AY6" s="122" t="s">
        <v>25</v>
      </c>
    </row>
    <row r="7" spans="2:38" ht="13.5" thickBot="1">
      <c r="B7" s="179"/>
      <c r="C7" s="180"/>
      <c r="D7" s="176"/>
      <c r="E7" s="176" t="s">
        <v>26</v>
      </c>
      <c r="F7" s="176" t="str">
        <f>E7</f>
        <v>000's CAD</v>
      </c>
      <c r="G7" s="176" t="str">
        <f>F7</f>
        <v>000's CAD</v>
      </c>
      <c r="AL7" s="122" t="s">
        <v>27</v>
      </c>
    </row>
    <row r="8" spans="2:52" ht="12.75">
      <c r="B8" s="125" t="s">
        <v>28</v>
      </c>
      <c r="C8" s="181" t="s">
        <v>29</v>
      </c>
      <c r="D8" s="182">
        <v>12500000</v>
      </c>
      <c r="E8" s="182">
        <v>6000</v>
      </c>
      <c r="F8" s="182">
        <v>500</v>
      </c>
      <c r="G8" s="183">
        <v>200</v>
      </c>
      <c r="AL8" s="122" t="s">
        <v>30</v>
      </c>
      <c r="AM8" s="122">
        <v>277.77778</v>
      </c>
      <c r="AO8" s="122" t="s">
        <v>30</v>
      </c>
      <c r="AP8" s="122">
        <f>1/AM8</f>
        <v>0.0035999999712</v>
      </c>
      <c r="AR8" s="122">
        <f aca="true" t="shared" si="0" ref="AR8:AR16">IF(C8="Select Units",0,1)</f>
        <v>1</v>
      </c>
      <c r="AS8" s="122">
        <f aca="true" t="shared" si="1" ref="AS8:AS16">VLOOKUP(C8,$AL$7:$AM$13,2)</f>
        <v>1</v>
      </c>
      <c r="AT8" s="122">
        <f>VLOOKUP(C20,$AO$8:$AP$12,2)</f>
        <v>1</v>
      </c>
      <c r="AV8" s="126">
        <f aca="true" t="shared" si="2" ref="AV8:AV16">D8*AR8*AS8*AT8</f>
        <v>12500000</v>
      </c>
      <c r="AW8" s="127">
        <f aca="true" t="shared" si="3" ref="AW8:AW16">AV8/$AV$17</f>
        <v>0.4693172515033254</v>
      </c>
      <c r="AY8" s="122">
        <f aca="true" t="shared" si="4" ref="AY8:AY16">IF($E$7="CAD",SUM($E8:$G8),IF($E$7="000's CAD",1000*SUM($E8:$G8),0))</f>
        <v>6700000</v>
      </c>
      <c r="AZ8" s="127">
        <f aca="true" t="shared" si="5" ref="AZ8:AZ16">AY8/$AY$17</f>
        <v>0.5866900175131349</v>
      </c>
    </row>
    <row r="9" spans="2:52" ht="12.75">
      <c r="B9" s="125" t="s">
        <v>31</v>
      </c>
      <c r="C9" s="184" t="s">
        <v>32</v>
      </c>
      <c r="D9" s="185">
        <v>45672</v>
      </c>
      <c r="E9" s="185">
        <v>4000</v>
      </c>
      <c r="F9" s="185">
        <v>100</v>
      </c>
      <c r="G9" s="186">
        <v>50</v>
      </c>
      <c r="AL9" s="122" t="s">
        <v>29</v>
      </c>
      <c r="AM9" s="122">
        <v>1</v>
      </c>
      <c r="AO9" s="122" t="s">
        <v>29</v>
      </c>
      <c r="AP9" s="122">
        <v>1</v>
      </c>
      <c r="AR9" s="122">
        <f t="shared" si="0"/>
        <v>1</v>
      </c>
      <c r="AS9" s="122">
        <f t="shared" si="1"/>
        <v>293.0556</v>
      </c>
      <c r="AT9" s="122">
        <f aca="true" t="shared" si="6" ref="AT9:AT16">VLOOKUP($C$20,$AO$8:$AP$12,2)</f>
        <v>1</v>
      </c>
      <c r="AV9" s="126">
        <f t="shared" si="2"/>
        <v>13384435.363200001</v>
      </c>
      <c r="AW9" s="127">
        <f t="shared" si="3"/>
        <v>0.5025237134064751</v>
      </c>
      <c r="AY9" s="122">
        <f t="shared" si="4"/>
        <v>4150000</v>
      </c>
      <c r="AZ9" s="127">
        <f t="shared" si="5"/>
        <v>0.36339754816112085</v>
      </c>
    </row>
    <row r="10" spans="2:52" ht="12.75">
      <c r="B10" s="125" t="s">
        <v>33</v>
      </c>
      <c r="C10" s="184" t="s">
        <v>34</v>
      </c>
      <c r="D10" s="185">
        <v>750</v>
      </c>
      <c r="E10" s="185">
        <v>200</v>
      </c>
      <c r="F10" s="185">
        <v>350</v>
      </c>
      <c r="G10" s="186">
        <v>20</v>
      </c>
      <c r="AL10" s="122" t="s">
        <v>35</v>
      </c>
      <c r="AM10" s="122">
        <v>0.2777778</v>
      </c>
      <c r="AO10" s="122" t="s">
        <v>35</v>
      </c>
      <c r="AP10" s="122">
        <v>3.6</v>
      </c>
      <c r="AR10" s="122">
        <f t="shared" si="0"/>
        <v>1</v>
      </c>
      <c r="AS10" s="122">
        <f t="shared" si="1"/>
        <v>1000</v>
      </c>
      <c r="AT10" s="122">
        <f t="shared" si="6"/>
        <v>1</v>
      </c>
      <c r="AV10" s="126">
        <f t="shared" si="2"/>
        <v>750000</v>
      </c>
      <c r="AW10" s="127">
        <f t="shared" si="3"/>
        <v>0.028159035090199527</v>
      </c>
      <c r="AY10" s="122">
        <f t="shared" si="4"/>
        <v>570000</v>
      </c>
      <c r="AZ10" s="127">
        <f t="shared" si="5"/>
        <v>0.049912434325744305</v>
      </c>
    </row>
    <row r="11" spans="2:52" ht="12.75">
      <c r="B11" s="125" t="s">
        <v>36</v>
      </c>
      <c r="C11" s="184" t="s">
        <v>27</v>
      </c>
      <c r="D11" s="185"/>
      <c r="E11" s="185"/>
      <c r="F11" s="185"/>
      <c r="G11" s="186"/>
      <c r="AL11" s="122" t="s">
        <v>32</v>
      </c>
      <c r="AM11" s="122">
        <v>293.0556</v>
      </c>
      <c r="AO11" s="122" t="s">
        <v>32</v>
      </c>
      <c r="AP11" s="122">
        <v>0.00341232227</v>
      </c>
      <c r="AR11" s="122">
        <f t="shared" si="0"/>
        <v>1</v>
      </c>
      <c r="AS11" s="122">
        <f t="shared" si="1"/>
        <v>0</v>
      </c>
      <c r="AT11" s="122">
        <f t="shared" si="6"/>
        <v>1</v>
      </c>
      <c r="AV11" s="126">
        <f t="shared" si="2"/>
        <v>0</v>
      </c>
      <c r="AW11" s="127">
        <f t="shared" si="3"/>
        <v>0</v>
      </c>
      <c r="AY11" s="122">
        <f t="shared" si="4"/>
        <v>0</v>
      </c>
      <c r="AZ11" s="127">
        <f t="shared" si="5"/>
        <v>0</v>
      </c>
    </row>
    <row r="12" spans="2:52" ht="12.75">
      <c r="B12" s="125" t="s">
        <v>37</v>
      </c>
      <c r="C12" s="184" t="s">
        <v>27</v>
      </c>
      <c r="D12" s="185"/>
      <c r="E12" s="185"/>
      <c r="F12" s="185"/>
      <c r="G12" s="186"/>
      <c r="AL12" s="122" t="s">
        <v>34</v>
      </c>
      <c r="AM12" s="122">
        <v>1000</v>
      </c>
      <c r="AO12" s="122" t="s">
        <v>34</v>
      </c>
      <c r="AP12" s="122">
        <v>0.001</v>
      </c>
      <c r="AR12" s="122">
        <f t="shared" si="0"/>
        <v>1</v>
      </c>
      <c r="AS12" s="122">
        <f t="shared" si="1"/>
        <v>0</v>
      </c>
      <c r="AT12" s="122">
        <f t="shared" si="6"/>
        <v>1</v>
      </c>
      <c r="AV12" s="126">
        <f t="shared" si="2"/>
        <v>0</v>
      </c>
      <c r="AW12" s="127">
        <f t="shared" si="3"/>
        <v>0</v>
      </c>
      <c r="AY12" s="122">
        <f t="shared" si="4"/>
        <v>0</v>
      </c>
      <c r="AZ12" s="127">
        <f t="shared" si="5"/>
        <v>0</v>
      </c>
    </row>
    <row r="13" spans="2:52" ht="12.75">
      <c r="B13" s="125" t="s">
        <v>38</v>
      </c>
      <c r="C13" s="184" t="s">
        <v>27</v>
      </c>
      <c r="D13" s="185"/>
      <c r="E13" s="185"/>
      <c r="F13" s="185"/>
      <c r="G13" s="186"/>
      <c r="AL13" s="122" t="s">
        <v>39</v>
      </c>
      <c r="AM13" s="122">
        <v>29.30556</v>
      </c>
      <c r="AO13" s="122" t="s">
        <v>39</v>
      </c>
      <c r="AP13" s="122">
        <v>0.0341232227</v>
      </c>
      <c r="AR13" s="122">
        <f t="shared" si="0"/>
        <v>1</v>
      </c>
      <c r="AS13" s="122">
        <f t="shared" si="1"/>
        <v>0</v>
      </c>
      <c r="AT13" s="122">
        <f t="shared" si="6"/>
        <v>1</v>
      </c>
      <c r="AV13" s="126">
        <f t="shared" si="2"/>
        <v>0</v>
      </c>
      <c r="AW13" s="127">
        <f t="shared" si="3"/>
        <v>0</v>
      </c>
      <c r="AY13" s="122">
        <f t="shared" si="4"/>
        <v>0</v>
      </c>
      <c r="AZ13" s="127">
        <f t="shared" si="5"/>
        <v>0</v>
      </c>
    </row>
    <row r="14" spans="2:52" ht="12.75">
      <c r="B14" s="125" t="s">
        <v>40</v>
      </c>
      <c r="C14" s="184" t="s">
        <v>27</v>
      </c>
      <c r="D14" s="185"/>
      <c r="E14" s="185"/>
      <c r="F14" s="185"/>
      <c r="G14" s="186"/>
      <c r="AL14" s="122" t="s">
        <v>27</v>
      </c>
      <c r="AR14" s="122">
        <f t="shared" si="0"/>
        <v>1</v>
      </c>
      <c r="AS14" s="122">
        <f t="shared" si="1"/>
        <v>0</v>
      </c>
      <c r="AT14" s="122">
        <f t="shared" si="6"/>
        <v>1</v>
      </c>
      <c r="AV14" s="126">
        <f t="shared" si="2"/>
        <v>0</v>
      </c>
      <c r="AW14" s="127">
        <f t="shared" si="3"/>
        <v>0</v>
      </c>
      <c r="AY14" s="122">
        <f t="shared" si="4"/>
        <v>0</v>
      </c>
      <c r="AZ14" s="127">
        <f t="shared" si="5"/>
        <v>0</v>
      </c>
    </row>
    <row r="15" spans="2:52" ht="12.75">
      <c r="B15" s="125" t="s">
        <v>41</v>
      </c>
      <c r="C15" s="184" t="s">
        <v>27</v>
      </c>
      <c r="D15" s="185"/>
      <c r="E15" s="185"/>
      <c r="F15" s="185"/>
      <c r="G15" s="186"/>
      <c r="AL15" s="122" t="s">
        <v>42</v>
      </c>
      <c r="AR15" s="122">
        <f t="shared" si="0"/>
        <v>1</v>
      </c>
      <c r="AS15" s="122">
        <f t="shared" si="1"/>
        <v>0</v>
      </c>
      <c r="AT15" s="122">
        <f t="shared" si="6"/>
        <v>1</v>
      </c>
      <c r="AV15" s="126">
        <f t="shared" si="2"/>
        <v>0</v>
      </c>
      <c r="AW15" s="127">
        <f t="shared" si="3"/>
        <v>0</v>
      </c>
      <c r="AY15" s="122">
        <f t="shared" si="4"/>
        <v>0</v>
      </c>
      <c r="AZ15" s="127">
        <f t="shared" si="5"/>
        <v>0</v>
      </c>
    </row>
    <row r="16" spans="2:52" ht="13.5" thickBot="1">
      <c r="B16" s="6" t="s">
        <v>43</v>
      </c>
      <c r="C16" s="187" t="s">
        <v>27</v>
      </c>
      <c r="D16" s="188"/>
      <c r="E16" s="188"/>
      <c r="F16" s="188"/>
      <c r="G16" s="189"/>
      <c r="AL16" s="129" t="s">
        <v>26</v>
      </c>
      <c r="AR16" s="122">
        <f t="shared" si="0"/>
        <v>1</v>
      </c>
      <c r="AS16" s="122">
        <f t="shared" si="1"/>
        <v>0</v>
      </c>
      <c r="AT16" s="122">
        <f t="shared" si="6"/>
        <v>1</v>
      </c>
      <c r="AV16" s="126">
        <f t="shared" si="2"/>
        <v>0</v>
      </c>
      <c r="AW16" s="127">
        <f t="shared" si="3"/>
        <v>0</v>
      </c>
      <c r="AY16" s="122">
        <f t="shared" si="4"/>
        <v>0</v>
      </c>
      <c r="AZ16" s="127">
        <f t="shared" si="5"/>
        <v>0</v>
      </c>
    </row>
    <row r="17" spans="2:51" ht="13.5" thickBot="1">
      <c r="B17" s="128" t="s">
        <v>44</v>
      </c>
      <c r="C17" s="130"/>
      <c r="D17" s="131"/>
      <c r="E17" s="131">
        <f>SUM(E8:E16)</f>
        <v>10200</v>
      </c>
      <c r="F17" s="131">
        <f>SUM(F8:F16)</f>
        <v>950</v>
      </c>
      <c r="G17" s="131">
        <f>SUM(G8:G16)</f>
        <v>270</v>
      </c>
      <c r="AV17" s="126">
        <f>SUM(AV8:AV16)</f>
        <v>26634435.3632</v>
      </c>
      <c r="AY17" s="122">
        <f>SUM(AY8:AY16)</f>
        <v>11420000</v>
      </c>
    </row>
    <row r="20" spans="2:3" ht="15.75">
      <c r="B20" s="195" t="s">
        <v>45</v>
      </c>
      <c r="C20" s="194" t="s">
        <v>29</v>
      </c>
    </row>
    <row r="24" ht="13.5" thickBot="1"/>
    <row r="25" spans="2:9" ht="39" thickBot="1">
      <c r="B25" s="190"/>
      <c r="C25" s="178" t="s">
        <v>46</v>
      </c>
      <c r="D25" s="175" t="s">
        <v>47</v>
      </c>
      <c r="E25" s="178" t="s">
        <v>25</v>
      </c>
      <c r="F25" s="178" t="s">
        <v>48</v>
      </c>
      <c r="G25" s="234" t="s">
        <v>49</v>
      </c>
      <c r="H25" s="235"/>
      <c r="I25" s="236"/>
    </row>
    <row r="26" spans="2:9" ht="13.5" thickBot="1">
      <c r="B26" s="191"/>
      <c r="C26" s="192" t="str">
        <f>C20</f>
        <v>kWh</v>
      </c>
      <c r="D26" s="192"/>
      <c r="E26" s="193" t="str">
        <f>E7</f>
        <v>000's CAD</v>
      </c>
      <c r="F26" s="192"/>
      <c r="G26" s="193" t="s">
        <v>46</v>
      </c>
      <c r="H26" s="193" t="s">
        <v>50</v>
      </c>
      <c r="I26" s="193" t="s">
        <v>51</v>
      </c>
    </row>
    <row r="27" spans="2:9" ht="12.75">
      <c r="B27" s="125" t="s">
        <v>28</v>
      </c>
      <c r="C27" s="206">
        <f aca="true" t="shared" si="7" ref="C27:C35">AV8</f>
        <v>12500000</v>
      </c>
      <c r="D27" s="207">
        <f aca="true" t="shared" si="8" ref="D27:D35">AW8</f>
        <v>0.4693172515033254</v>
      </c>
      <c r="E27" s="208">
        <f aca="true" t="shared" si="9" ref="E27:E35">SUM(E8:G8)</f>
        <v>6700</v>
      </c>
      <c r="F27" s="207">
        <f aca="true" t="shared" si="10" ref="F27:F35">AZ8</f>
        <v>0.5866900175131349</v>
      </c>
      <c r="G27" s="207">
        <f aca="true" t="shared" si="11" ref="G27:G35">IF(SUM($E8:$G8)=0,0,E8/SUM($E8:$G8))</f>
        <v>0.8955223880597015</v>
      </c>
      <c r="H27" s="207">
        <f aca="true" t="shared" si="12" ref="H27:H35">IF(SUM($E8:$G8)=0,0,F8/SUM($E8:$G8))</f>
        <v>0.07462686567164178</v>
      </c>
      <c r="I27" s="209">
        <f aca="true" t="shared" si="13" ref="I27:I35">IF(SUM($E8:$G8)=0,0,G8/SUM($E8:$G8))</f>
        <v>0.029850746268656716</v>
      </c>
    </row>
    <row r="28" spans="2:9" ht="12.75">
      <c r="B28" s="125" t="s">
        <v>31</v>
      </c>
      <c r="C28" s="210">
        <f t="shared" si="7"/>
        <v>13384435.363200001</v>
      </c>
      <c r="D28" s="211">
        <f t="shared" si="8"/>
        <v>0.5025237134064751</v>
      </c>
      <c r="E28" s="212">
        <f t="shared" si="9"/>
        <v>4150</v>
      </c>
      <c r="F28" s="211">
        <f t="shared" si="10"/>
        <v>0.36339754816112085</v>
      </c>
      <c r="G28" s="211">
        <f t="shared" si="11"/>
        <v>0.963855421686747</v>
      </c>
      <c r="H28" s="211">
        <f t="shared" si="12"/>
        <v>0.024096385542168676</v>
      </c>
      <c r="I28" s="213">
        <f t="shared" si="13"/>
        <v>0.012048192771084338</v>
      </c>
    </row>
    <row r="29" spans="2:9" ht="12.75">
      <c r="B29" s="125" t="s">
        <v>33</v>
      </c>
      <c r="C29" s="210">
        <f t="shared" si="7"/>
        <v>750000</v>
      </c>
      <c r="D29" s="211">
        <f t="shared" si="8"/>
        <v>0.028159035090199527</v>
      </c>
      <c r="E29" s="212">
        <f t="shared" si="9"/>
        <v>570</v>
      </c>
      <c r="F29" s="211">
        <f t="shared" si="10"/>
        <v>0.049912434325744305</v>
      </c>
      <c r="G29" s="211">
        <f t="shared" si="11"/>
        <v>0.3508771929824561</v>
      </c>
      <c r="H29" s="211">
        <f t="shared" si="12"/>
        <v>0.6140350877192983</v>
      </c>
      <c r="I29" s="213">
        <f t="shared" si="13"/>
        <v>0.03508771929824561</v>
      </c>
    </row>
    <row r="30" spans="2:9" ht="12.75">
      <c r="B30" s="125" t="s">
        <v>36</v>
      </c>
      <c r="C30" s="210">
        <f t="shared" si="7"/>
        <v>0</v>
      </c>
      <c r="D30" s="211">
        <f t="shared" si="8"/>
        <v>0</v>
      </c>
      <c r="E30" s="212">
        <f t="shared" si="9"/>
        <v>0</v>
      </c>
      <c r="F30" s="211">
        <f t="shared" si="10"/>
        <v>0</v>
      </c>
      <c r="G30" s="211">
        <f t="shared" si="11"/>
        <v>0</v>
      </c>
      <c r="H30" s="211">
        <f t="shared" si="12"/>
        <v>0</v>
      </c>
      <c r="I30" s="213">
        <f t="shared" si="13"/>
        <v>0</v>
      </c>
    </row>
    <row r="31" spans="2:9" ht="12.75">
      <c r="B31" s="125" t="s">
        <v>37</v>
      </c>
      <c r="C31" s="210">
        <f t="shared" si="7"/>
        <v>0</v>
      </c>
      <c r="D31" s="211">
        <f t="shared" si="8"/>
        <v>0</v>
      </c>
      <c r="E31" s="212">
        <f t="shared" si="9"/>
        <v>0</v>
      </c>
      <c r="F31" s="211">
        <f t="shared" si="10"/>
        <v>0</v>
      </c>
      <c r="G31" s="211">
        <f t="shared" si="11"/>
        <v>0</v>
      </c>
      <c r="H31" s="211">
        <f t="shared" si="12"/>
        <v>0</v>
      </c>
      <c r="I31" s="213">
        <f t="shared" si="13"/>
        <v>0</v>
      </c>
    </row>
    <row r="32" spans="2:9" ht="12.75">
      <c r="B32" s="125" t="s">
        <v>38</v>
      </c>
      <c r="C32" s="210">
        <f t="shared" si="7"/>
        <v>0</v>
      </c>
      <c r="D32" s="211">
        <f t="shared" si="8"/>
        <v>0</v>
      </c>
      <c r="E32" s="212">
        <f t="shared" si="9"/>
        <v>0</v>
      </c>
      <c r="F32" s="211">
        <f t="shared" si="10"/>
        <v>0</v>
      </c>
      <c r="G32" s="211">
        <f t="shared" si="11"/>
        <v>0</v>
      </c>
      <c r="H32" s="211">
        <f t="shared" si="12"/>
        <v>0</v>
      </c>
      <c r="I32" s="213">
        <f t="shared" si="13"/>
        <v>0</v>
      </c>
    </row>
    <row r="33" spans="2:9" ht="12.75">
      <c r="B33" s="125" t="str">
        <f>B14</f>
        <v>Biogaz</v>
      </c>
      <c r="C33" s="210">
        <f t="shared" si="7"/>
        <v>0</v>
      </c>
      <c r="D33" s="211">
        <f t="shared" si="8"/>
        <v>0</v>
      </c>
      <c r="E33" s="212">
        <f t="shared" si="9"/>
        <v>0</v>
      </c>
      <c r="F33" s="211">
        <f t="shared" si="10"/>
        <v>0</v>
      </c>
      <c r="G33" s="211">
        <f t="shared" si="11"/>
        <v>0</v>
      </c>
      <c r="H33" s="211">
        <f t="shared" si="12"/>
        <v>0</v>
      </c>
      <c r="I33" s="213">
        <f t="shared" si="13"/>
        <v>0</v>
      </c>
    </row>
    <row r="34" spans="2:9" ht="12.75">
      <c r="B34" s="125" t="str">
        <f>B15</f>
        <v>Eau/égouts</v>
      </c>
      <c r="C34" s="210">
        <f t="shared" si="7"/>
        <v>0</v>
      </c>
      <c r="D34" s="211">
        <f t="shared" si="8"/>
        <v>0</v>
      </c>
      <c r="E34" s="212">
        <f t="shared" si="9"/>
        <v>0</v>
      </c>
      <c r="F34" s="211">
        <f t="shared" si="10"/>
        <v>0</v>
      </c>
      <c r="G34" s="211">
        <f t="shared" si="11"/>
        <v>0</v>
      </c>
      <c r="H34" s="211">
        <f t="shared" si="12"/>
        <v>0</v>
      </c>
      <c r="I34" s="213">
        <f t="shared" si="13"/>
        <v>0</v>
      </c>
    </row>
    <row r="35" spans="2:9" ht="13.5" thickBot="1">
      <c r="B35" s="125" t="str">
        <f>B16</f>
        <v>Autre (préciser)</v>
      </c>
      <c r="C35" s="214">
        <f t="shared" si="7"/>
        <v>0</v>
      </c>
      <c r="D35" s="215">
        <f t="shared" si="8"/>
        <v>0</v>
      </c>
      <c r="E35" s="216">
        <f t="shared" si="9"/>
        <v>0</v>
      </c>
      <c r="F35" s="215">
        <f t="shared" si="10"/>
        <v>0</v>
      </c>
      <c r="G35" s="215">
        <f t="shared" si="11"/>
        <v>0</v>
      </c>
      <c r="H35" s="215">
        <f t="shared" si="12"/>
        <v>0</v>
      </c>
      <c r="I35" s="217">
        <f t="shared" si="13"/>
        <v>0</v>
      </c>
    </row>
    <row r="36" spans="2:9" ht="13.5" thickBot="1">
      <c r="B36" s="132" t="s">
        <v>44</v>
      </c>
      <c r="C36" s="131">
        <f>SUM(C27:C33)</f>
        <v>26634435.3632</v>
      </c>
      <c r="D36" s="133">
        <f>SUM(D27:D33)</f>
        <v>1</v>
      </c>
      <c r="E36" s="131">
        <f>SUM(E27:E33)</f>
        <v>11420</v>
      </c>
      <c r="F36" s="133">
        <f>SUM(F27:F33)</f>
        <v>1</v>
      </c>
      <c r="G36" s="133">
        <f>SUM(E8:E16)/SUM(E17:G17)</f>
        <v>0.8931698774080561</v>
      </c>
      <c r="H36" s="133">
        <f>SUM(F8:F16)/SUM(E17:G17)</f>
        <v>0.08318739054290718</v>
      </c>
      <c r="I36" s="133">
        <f>SUM(G8:G16)/SUM(E17:G17)</f>
        <v>0.023642732049036778</v>
      </c>
    </row>
  </sheetData>
  <sheetProtection password="DFCB" sheet="1" objects="1" scenarios="1" selectLockedCells="1"/>
  <mergeCells count="3">
    <mergeCell ref="B4:G4"/>
    <mergeCell ref="G25:I25"/>
    <mergeCell ref="B2:I2"/>
  </mergeCells>
  <conditionalFormatting sqref="D7:G7">
    <cfRule type="cellIs" priority="1" dxfId="0" operator="equal" stopIfTrue="1">
      <formula>"Select Units!!!"</formula>
    </cfRule>
  </conditionalFormatting>
  <dataValidations count="3">
    <dataValidation type="list" allowBlank="1" showInputMessage="1" showErrorMessage="1" sqref="E7">
      <formula1>Cost</formula1>
    </dataValidation>
    <dataValidation type="whole" operator="greaterThan" allowBlank="1" showInputMessage="1" showErrorMessage="1" errorTitle="Data Entry error" error="Text Values are not allowed in these cells" sqref="D8:G16">
      <formula1>-1</formula1>
    </dataValidation>
    <dataValidation type="list" allowBlank="1" showInputMessage="1" showErrorMessage="1" sqref="C20 C8:C16">
      <formula1>En_unit</formula1>
    </dataValidation>
  </dataValidations>
  <printOptions/>
  <pageMargins left="0.7" right="0.7" top="0.75" bottom="0.75" header="0.3" footer="0.3"/>
  <pageSetup fitToHeight="2" horizontalDpi="600" verticalDpi="600" orientation="landscape" scale="73" r:id="rId2"/>
  <rowBreaks count="1" manualBreakCount="1">
    <brk id="39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D4:DF43"/>
  <sheetViews>
    <sheetView showGridLines="0" showRowColHeaders="0" zoomScale="75" zoomScaleNormal="75" workbookViewId="0" topLeftCell="A1">
      <selection activeCell="H14" sqref="H14"/>
    </sheetView>
  </sheetViews>
  <sheetFormatPr defaultColWidth="8.8515625" defaultRowHeight="12.75"/>
  <cols>
    <col min="3" max="3" width="8.421875" style="0" customWidth="1"/>
    <col min="4" max="4" width="22.28125" style="0" customWidth="1"/>
    <col min="5" max="5" width="21.8515625" style="0" customWidth="1"/>
    <col min="6" max="6" width="15.28125" style="0" customWidth="1"/>
    <col min="7" max="7" width="20.421875" style="0" customWidth="1"/>
    <col min="8" max="8" width="17.8515625" style="0" customWidth="1"/>
    <col min="35" max="35" width="11.140625" style="0" customWidth="1"/>
    <col min="38" max="38" width="13.00390625" style="0" customWidth="1"/>
  </cols>
  <sheetData>
    <row r="4" spans="4:8" ht="18.75" thickBot="1">
      <c r="D4" s="239" t="s">
        <v>52</v>
      </c>
      <c r="E4" s="240"/>
      <c r="F4" s="240"/>
      <c r="G4" s="240"/>
      <c r="H4" s="240"/>
    </row>
    <row r="5" ht="13.5" thickTop="1"/>
    <row r="6" ht="13.5" thickBot="1"/>
    <row r="7" spans="4:110" ht="39.75" customHeight="1">
      <c r="D7" s="157"/>
      <c r="E7" s="241" t="s">
        <v>53</v>
      </c>
      <c r="F7" s="241" t="s">
        <v>54</v>
      </c>
      <c r="G7" s="241" t="s">
        <v>55</v>
      </c>
      <c r="H7" s="241" t="s">
        <v>55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 t="s">
        <v>56</v>
      </c>
      <c r="AI7" t="s">
        <v>57</v>
      </c>
      <c r="AL7" t="s">
        <v>58</v>
      </c>
      <c r="AM7">
        <v>1</v>
      </c>
      <c r="AN7">
        <v>2</v>
      </c>
      <c r="AO7">
        <v>3</v>
      </c>
      <c r="AP7">
        <v>4</v>
      </c>
      <c r="AQ7">
        <v>5</v>
      </c>
      <c r="AR7">
        <v>6</v>
      </c>
      <c r="AS7">
        <v>7</v>
      </c>
      <c r="AT7">
        <v>8</v>
      </c>
      <c r="AU7">
        <v>9</v>
      </c>
      <c r="AV7">
        <v>10</v>
      </c>
      <c r="AW7">
        <v>11</v>
      </c>
      <c r="AX7">
        <v>12</v>
      </c>
      <c r="AY7">
        <v>13</v>
      </c>
      <c r="AZ7">
        <v>14</v>
      </c>
      <c r="BA7">
        <v>15</v>
      </c>
      <c r="BB7">
        <v>16</v>
      </c>
      <c r="BC7">
        <v>17</v>
      </c>
      <c r="BD7">
        <v>18</v>
      </c>
      <c r="BE7">
        <v>19</v>
      </c>
      <c r="BF7">
        <v>20</v>
      </c>
      <c r="BG7">
        <v>21</v>
      </c>
      <c r="BH7">
        <v>22</v>
      </c>
      <c r="BI7">
        <v>23</v>
      </c>
      <c r="BJ7">
        <v>24</v>
      </c>
      <c r="BK7">
        <v>25</v>
      </c>
      <c r="BL7">
        <v>26</v>
      </c>
      <c r="BM7">
        <v>27</v>
      </c>
      <c r="BN7">
        <v>28</v>
      </c>
      <c r="BO7">
        <v>29</v>
      </c>
      <c r="BP7">
        <v>30</v>
      </c>
      <c r="BQ7">
        <v>31</v>
      </c>
      <c r="BR7">
        <v>32</v>
      </c>
      <c r="BS7">
        <v>33</v>
      </c>
      <c r="BT7">
        <v>34</v>
      </c>
      <c r="BU7">
        <v>35</v>
      </c>
      <c r="BV7">
        <v>36</v>
      </c>
      <c r="BW7">
        <v>37</v>
      </c>
      <c r="BX7">
        <v>38</v>
      </c>
      <c r="BY7">
        <v>39</v>
      </c>
      <c r="BZ7">
        <v>40</v>
      </c>
      <c r="CA7">
        <v>41</v>
      </c>
      <c r="CB7">
        <v>42</v>
      </c>
      <c r="CC7">
        <v>43</v>
      </c>
      <c r="CD7">
        <v>44</v>
      </c>
      <c r="CE7">
        <v>45</v>
      </c>
      <c r="CF7">
        <v>46</v>
      </c>
      <c r="CG7">
        <v>47</v>
      </c>
      <c r="CH7">
        <v>48</v>
      </c>
      <c r="CI7">
        <v>49</v>
      </c>
      <c r="CJ7">
        <v>50</v>
      </c>
      <c r="CK7">
        <v>51</v>
      </c>
      <c r="CL7">
        <v>52</v>
      </c>
      <c r="CM7">
        <v>53</v>
      </c>
      <c r="CN7">
        <v>54</v>
      </c>
      <c r="CO7">
        <v>55</v>
      </c>
      <c r="CP7">
        <v>56</v>
      </c>
      <c r="CQ7">
        <v>57</v>
      </c>
      <c r="CR7">
        <v>58</v>
      </c>
      <c r="CS7">
        <v>59</v>
      </c>
      <c r="CT7">
        <v>60</v>
      </c>
      <c r="CU7">
        <v>61</v>
      </c>
      <c r="CV7">
        <v>62</v>
      </c>
      <c r="CW7">
        <v>63</v>
      </c>
      <c r="CX7">
        <v>64</v>
      </c>
      <c r="CY7">
        <v>65</v>
      </c>
      <c r="CZ7">
        <v>66</v>
      </c>
      <c r="DA7">
        <v>67</v>
      </c>
      <c r="DB7">
        <v>68</v>
      </c>
      <c r="DC7">
        <v>69</v>
      </c>
      <c r="DD7">
        <v>70</v>
      </c>
      <c r="DE7">
        <v>71</v>
      </c>
      <c r="DF7">
        <v>72</v>
      </c>
    </row>
    <row r="8" spans="4:8" ht="15.75" thickBot="1">
      <c r="D8" s="158"/>
      <c r="E8" s="242"/>
      <c r="F8" s="242"/>
      <c r="G8" s="242"/>
      <c r="H8" s="242"/>
    </row>
    <row r="9" spans="4:110" ht="14.25">
      <c r="D9" s="4" t="str">
        <f>'Coûts energétiques'!B8</f>
        <v>Électricité publique</v>
      </c>
      <c r="E9" s="159">
        <v>0.02</v>
      </c>
      <c r="F9" s="160">
        <v>0.015</v>
      </c>
      <c r="G9" s="161" t="s">
        <v>59</v>
      </c>
      <c r="H9" s="162" t="s">
        <v>60</v>
      </c>
      <c r="AH9">
        <f aca="true" t="shared" si="0" ref="AH9:AH17">F9*AI9</f>
        <v>100500</v>
      </c>
      <c r="AI9" s="10">
        <f>'Coûts energétiques'!AY8</f>
        <v>6700000</v>
      </c>
      <c r="AL9" t="str">
        <f aca="true" t="shared" si="1" ref="AL9:AL17">D9</f>
        <v>Électricité publique</v>
      </c>
      <c r="AM9" s="11">
        <f aca="true" t="shared" si="2" ref="AM9:AM17">$AI9/12</f>
        <v>558333.3333333334</v>
      </c>
      <c r="AN9" s="11">
        <f aca="true" t="shared" si="3" ref="AN9:AX9">AM9</f>
        <v>558333.3333333334</v>
      </c>
      <c r="AO9" s="11">
        <f t="shared" si="3"/>
        <v>558333.3333333334</v>
      </c>
      <c r="AP9" s="11">
        <f t="shared" si="3"/>
        <v>558333.3333333334</v>
      </c>
      <c r="AQ9" s="11">
        <f t="shared" si="3"/>
        <v>558333.3333333334</v>
      </c>
      <c r="AR9" s="11">
        <f t="shared" si="3"/>
        <v>558333.3333333334</v>
      </c>
      <c r="AS9" s="11">
        <f t="shared" si="3"/>
        <v>558333.3333333334</v>
      </c>
      <c r="AT9" s="11">
        <f t="shared" si="3"/>
        <v>558333.3333333334</v>
      </c>
      <c r="AU9" s="11">
        <f t="shared" si="3"/>
        <v>558333.3333333334</v>
      </c>
      <c r="AV9" s="11">
        <f t="shared" si="3"/>
        <v>558333.3333333334</v>
      </c>
      <c r="AW9" s="11">
        <f t="shared" si="3"/>
        <v>558333.3333333334</v>
      </c>
      <c r="AX9" s="11">
        <f t="shared" si="3"/>
        <v>558333.3333333334</v>
      </c>
      <c r="AY9" s="11">
        <f aca="true" t="shared" si="4" ref="AY9:AY17">AM9*(1+$E9)</f>
        <v>569500</v>
      </c>
      <c r="AZ9" s="11">
        <f aca="true" t="shared" si="5" ref="AZ9:AZ17">AN9*(1+$E9)</f>
        <v>569500</v>
      </c>
      <c r="BA9" s="11">
        <f aca="true" t="shared" si="6" ref="BA9:BA17">AO9*(1+$E9)</f>
        <v>569500</v>
      </c>
      <c r="BB9" s="11">
        <f aca="true" t="shared" si="7" ref="BB9:BB17">AP9*(1+$E9)</f>
        <v>569500</v>
      </c>
      <c r="BC9" s="11">
        <f aca="true" t="shared" si="8" ref="BC9:BC17">AQ9*(1+$E9)</f>
        <v>569500</v>
      </c>
      <c r="BD9" s="11">
        <f aca="true" t="shared" si="9" ref="BD9:BD17">AR9*(1+$E9)</f>
        <v>569500</v>
      </c>
      <c r="BE9" s="11">
        <f aca="true" t="shared" si="10" ref="BE9:BE17">AS9*(1+$E9)</f>
        <v>569500</v>
      </c>
      <c r="BF9" s="11">
        <f aca="true" t="shared" si="11" ref="BF9:BF17">AT9*(1+$E9)</f>
        <v>569500</v>
      </c>
      <c r="BG9" s="11">
        <f aca="true" t="shared" si="12" ref="BG9:BG17">AU9*(1+$E9)</f>
        <v>569500</v>
      </c>
      <c r="BH9" s="11">
        <f aca="true" t="shared" si="13" ref="BH9:BH17">AV9*(1+$E9)</f>
        <v>569500</v>
      </c>
      <c r="BI9" s="11">
        <f aca="true" t="shared" si="14" ref="BI9:BI17">AW9*(1+$E9)</f>
        <v>569500</v>
      </c>
      <c r="BJ9" s="11">
        <f aca="true" t="shared" si="15" ref="BJ9:BJ17">AX9*(1+$E9)</f>
        <v>569500</v>
      </c>
      <c r="BK9" s="11">
        <f aca="true" t="shared" si="16" ref="BK9:BK17">AY9*(1+$E9)</f>
        <v>580890</v>
      </c>
      <c r="BL9" s="11">
        <f aca="true" t="shared" si="17" ref="BL9:BL17">AZ9*(1+$E9)</f>
        <v>580890</v>
      </c>
      <c r="BM9" s="11">
        <f aca="true" t="shared" si="18" ref="BM9:BM17">BA9*(1+$E9)</f>
        <v>580890</v>
      </c>
      <c r="BN9" s="11">
        <f aca="true" t="shared" si="19" ref="BN9:BN17">BB9*(1+$E9)</f>
        <v>580890</v>
      </c>
      <c r="BO9" s="11">
        <f aca="true" t="shared" si="20" ref="BO9:BO17">BC9*(1+$E9)</f>
        <v>580890</v>
      </c>
      <c r="BP9" s="11">
        <f aca="true" t="shared" si="21" ref="BP9:BP17">BD9*(1+$E9)</f>
        <v>580890</v>
      </c>
      <c r="BQ9" s="11">
        <f aca="true" t="shared" si="22" ref="BQ9:BQ17">BE9*(1+$E9)</f>
        <v>580890</v>
      </c>
      <c r="BR9" s="11">
        <f aca="true" t="shared" si="23" ref="BR9:BR17">BF9*(1+$E9)</f>
        <v>580890</v>
      </c>
      <c r="BS9" s="11">
        <f aca="true" t="shared" si="24" ref="BS9:BS17">BG9*(1+$E9)</f>
        <v>580890</v>
      </c>
      <c r="BT9" s="11">
        <f aca="true" t="shared" si="25" ref="BT9:BT17">BH9*(1+$E9)</f>
        <v>580890</v>
      </c>
      <c r="BU9" s="11">
        <f aca="true" t="shared" si="26" ref="BU9:BU17">BI9*(1+$E9)</f>
        <v>580890</v>
      </c>
      <c r="BV9" s="11">
        <f aca="true" t="shared" si="27" ref="BV9:BV17">BJ9*(1+$E9)</f>
        <v>580890</v>
      </c>
      <c r="BW9" s="11">
        <f aca="true" t="shared" si="28" ref="BW9:BW17">BK9*(1+$E9)</f>
        <v>592507.8</v>
      </c>
      <c r="BX9" s="11">
        <f aca="true" t="shared" si="29" ref="BX9:BX17">BL9*(1+$E9)</f>
        <v>592507.8</v>
      </c>
      <c r="BY9" s="11">
        <f aca="true" t="shared" si="30" ref="BY9:BY17">BM9*(1+$E9)</f>
        <v>592507.8</v>
      </c>
      <c r="BZ9" s="11">
        <f aca="true" t="shared" si="31" ref="BZ9:BZ17">BN9*(1+$E9)</f>
        <v>592507.8</v>
      </c>
      <c r="CA9" s="11">
        <f aca="true" t="shared" si="32" ref="CA9:CA17">BO9*(1+$E9)</f>
        <v>592507.8</v>
      </c>
      <c r="CB9" s="11">
        <f aca="true" t="shared" si="33" ref="CB9:CB17">BP9*(1+$E9)</f>
        <v>592507.8</v>
      </c>
      <c r="CC9" s="11">
        <f aca="true" t="shared" si="34" ref="CC9:CC17">BQ9*(1+$E9)</f>
        <v>592507.8</v>
      </c>
      <c r="CD9" s="11">
        <f aca="true" t="shared" si="35" ref="CD9:CD17">BR9*(1+$E9)</f>
        <v>592507.8</v>
      </c>
      <c r="CE9" s="11">
        <f aca="true" t="shared" si="36" ref="CE9:CE17">BS9*(1+$E9)</f>
        <v>592507.8</v>
      </c>
      <c r="CF9" s="11">
        <f aca="true" t="shared" si="37" ref="CF9:CF17">BT9*(1+$E9)</f>
        <v>592507.8</v>
      </c>
      <c r="CG9" s="11">
        <f aca="true" t="shared" si="38" ref="CG9:CG17">BU9*(1+$E9)</f>
        <v>592507.8</v>
      </c>
      <c r="CH9" s="11">
        <f aca="true" t="shared" si="39" ref="CH9:CH17">BV9*(1+$E9)</f>
        <v>592507.8</v>
      </c>
      <c r="CI9" s="11">
        <f aca="true" t="shared" si="40" ref="CI9:CI17">BW9*(1+$E9)</f>
        <v>604357.956</v>
      </c>
      <c r="CJ9" s="11">
        <f aca="true" t="shared" si="41" ref="CJ9:CJ17">BX9*(1+$E9)</f>
        <v>604357.956</v>
      </c>
      <c r="CK9" s="11">
        <f aca="true" t="shared" si="42" ref="CK9:CK17">BY9*(1+$E9)</f>
        <v>604357.956</v>
      </c>
      <c r="CL9" s="11">
        <f aca="true" t="shared" si="43" ref="CL9:CL17">BZ9*(1+$E9)</f>
        <v>604357.956</v>
      </c>
      <c r="CM9" s="11">
        <f aca="true" t="shared" si="44" ref="CM9:CM17">CA9*(1+$E9)</f>
        <v>604357.956</v>
      </c>
      <c r="CN9" s="11">
        <f aca="true" t="shared" si="45" ref="CN9:CN17">CB9*(1+$E9)</f>
        <v>604357.956</v>
      </c>
      <c r="CO9" s="11">
        <f aca="true" t="shared" si="46" ref="CO9:CO17">CC9*(1+$E9)</f>
        <v>604357.956</v>
      </c>
      <c r="CP9" s="11">
        <f aca="true" t="shared" si="47" ref="CP9:CP17">CD9*(1+$E9)</f>
        <v>604357.956</v>
      </c>
      <c r="CQ9" s="11">
        <f aca="true" t="shared" si="48" ref="CQ9:CQ17">CE9*(1+$E9)</f>
        <v>604357.956</v>
      </c>
      <c r="CR9" s="11">
        <f aca="true" t="shared" si="49" ref="CR9:CR17">CF9*(1+$E9)</f>
        <v>604357.956</v>
      </c>
      <c r="CS9" s="11">
        <f aca="true" t="shared" si="50" ref="CS9:CS17">CG9*(1+$E9)</f>
        <v>604357.956</v>
      </c>
      <c r="CT9" s="11">
        <f aca="true" t="shared" si="51" ref="CT9:CT17">CH9*(1+$E9)</f>
        <v>604357.956</v>
      </c>
      <c r="CU9" s="11">
        <f aca="true" t="shared" si="52" ref="CU9:CU17">CI9*(1+$E9)</f>
        <v>616445.11512</v>
      </c>
      <c r="CV9" s="11">
        <f aca="true" t="shared" si="53" ref="CV9:CV17">CJ9*(1+$E9)</f>
        <v>616445.11512</v>
      </c>
      <c r="CW9" s="11">
        <f aca="true" t="shared" si="54" ref="CW9:CW17">CK9*(1+$E9)</f>
        <v>616445.11512</v>
      </c>
      <c r="CX9" s="11">
        <f aca="true" t="shared" si="55" ref="CX9:CX17">CL9*(1+$E9)</f>
        <v>616445.11512</v>
      </c>
      <c r="CY9" s="11">
        <f aca="true" t="shared" si="56" ref="CY9:CY17">CM9*(1+$E9)</f>
        <v>616445.11512</v>
      </c>
      <c r="CZ9" s="11">
        <f aca="true" t="shared" si="57" ref="CZ9:CZ17">CN9*(1+$E9)</f>
        <v>616445.11512</v>
      </c>
      <c r="DA9" s="11">
        <f aca="true" t="shared" si="58" ref="DA9:DA17">CO9*(1+$E9)</f>
        <v>616445.11512</v>
      </c>
      <c r="DB9" s="11">
        <f aca="true" t="shared" si="59" ref="DB9:DB17">CP9*(1+$E9)</f>
        <v>616445.11512</v>
      </c>
      <c r="DC9" s="11">
        <f aca="true" t="shared" si="60" ref="DC9:DC17">CQ9*(1+$E9)</f>
        <v>616445.11512</v>
      </c>
      <c r="DD9" s="11">
        <f aca="true" t="shared" si="61" ref="DD9:DD17">CR9*(1+$E9)</f>
        <v>616445.11512</v>
      </c>
      <c r="DE9" s="11">
        <f aca="true" t="shared" si="62" ref="DE9:DE17">CS9*(1+$E9)</f>
        <v>616445.11512</v>
      </c>
      <c r="DF9" s="11">
        <f aca="true" t="shared" si="63" ref="DF9:DF17">CT9*(1+$E9)</f>
        <v>616445.11512</v>
      </c>
    </row>
    <row r="10" spans="4:110" ht="14.25">
      <c r="D10" s="4" t="str">
        <f>'Coûts energétiques'!B9</f>
        <v>Gaz naturel</v>
      </c>
      <c r="E10" s="163">
        <v>0.02</v>
      </c>
      <c r="F10" s="164">
        <v>0.025</v>
      </c>
      <c r="G10" s="165" t="s">
        <v>61</v>
      </c>
      <c r="H10" s="166" t="s">
        <v>62</v>
      </c>
      <c r="AH10">
        <f t="shared" si="0"/>
        <v>103750</v>
      </c>
      <c r="AI10" s="10">
        <f>'Coûts energétiques'!AY9</f>
        <v>4150000</v>
      </c>
      <c r="AL10" t="str">
        <f t="shared" si="1"/>
        <v>Gaz naturel</v>
      </c>
      <c r="AM10" s="11">
        <f t="shared" si="2"/>
        <v>345833.3333333333</v>
      </c>
      <c r="AN10" s="11">
        <f aca="true" t="shared" si="64" ref="AN10:AX10">AM10</f>
        <v>345833.3333333333</v>
      </c>
      <c r="AO10" s="11">
        <f t="shared" si="64"/>
        <v>345833.3333333333</v>
      </c>
      <c r="AP10" s="11">
        <f t="shared" si="64"/>
        <v>345833.3333333333</v>
      </c>
      <c r="AQ10" s="11">
        <f t="shared" si="64"/>
        <v>345833.3333333333</v>
      </c>
      <c r="AR10" s="11">
        <f t="shared" si="64"/>
        <v>345833.3333333333</v>
      </c>
      <c r="AS10" s="11">
        <f t="shared" si="64"/>
        <v>345833.3333333333</v>
      </c>
      <c r="AT10" s="11">
        <f t="shared" si="64"/>
        <v>345833.3333333333</v>
      </c>
      <c r="AU10" s="11">
        <f t="shared" si="64"/>
        <v>345833.3333333333</v>
      </c>
      <c r="AV10" s="11">
        <f t="shared" si="64"/>
        <v>345833.3333333333</v>
      </c>
      <c r="AW10" s="11">
        <f t="shared" si="64"/>
        <v>345833.3333333333</v>
      </c>
      <c r="AX10" s="11">
        <f t="shared" si="64"/>
        <v>345833.3333333333</v>
      </c>
      <c r="AY10" s="11">
        <f t="shared" si="4"/>
        <v>352750</v>
      </c>
      <c r="AZ10" s="11">
        <f t="shared" si="5"/>
        <v>352750</v>
      </c>
      <c r="BA10" s="11">
        <f t="shared" si="6"/>
        <v>352750</v>
      </c>
      <c r="BB10" s="11">
        <f t="shared" si="7"/>
        <v>352750</v>
      </c>
      <c r="BC10" s="11">
        <f t="shared" si="8"/>
        <v>352750</v>
      </c>
      <c r="BD10" s="11">
        <f t="shared" si="9"/>
        <v>352750</v>
      </c>
      <c r="BE10" s="11">
        <f t="shared" si="10"/>
        <v>352750</v>
      </c>
      <c r="BF10" s="11">
        <f t="shared" si="11"/>
        <v>352750</v>
      </c>
      <c r="BG10" s="11">
        <f t="shared" si="12"/>
        <v>352750</v>
      </c>
      <c r="BH10" s="11">
        <f t="shared" si="13"/>
        <v>352750</v>
      </c>
      <c r="BI10" s="11">
        <f t="shared" si="14"/>
        <v>352750</v>
      </c>
      <c r="BJ10" s="11">
        <f t="shared" si="15"/>
        <v>352750</v>
      </c>
      <c r="BK10" s="11">
        <f t="shared" si="16"/>
        <v>359805</v>
      </c>
      <c r="BL10" s="11">
        <f t="shared" si="17"/>
        <v>359805</v>
      </c>
      <c r="BM10" s="11">
        <f t="shared" si="18"/>
        <v>359805</v>
      </c>
      <c r="BN10" s="11">
        <f t="shared" si="19"/>
        <v>359805</v>
      </c>
      <c r="BO10" s="11">
        <f t="shared" si="20"/>
        <v>359805</v>
      </c>
      <c r="BP10" s="11">
        <f t="shared" si="21"/>
        <v>359805</v>
      </c>
      <c r="BQ10" s="11">
        <f t="shared" si="22"/>
        <v>359805</v>
      </c>
      <c r="BR10" s="11">
        <f t="shared" si="23"/>
        <v>359805</v>
      </c>
      <c r="BS10" s="11">
        <f t="shared" si="24"/>
        <v>359805</v>
      </c>
      <c r="BT10" s="11">
        <f t="shared" si="25"/>
        <v>359805</v>
      </c>
      <c r="BU10" s="11">
        <f t="shared" si="26"/>
        <v>359805</v>
      </c>
      <c r="BV10" s="11">
        <f t="shared" si="27"/>
        <v>359805</v>
      </c>
      <c r="BW10" s="11">
        <f t="shared" si="28"/>
        <v>367001.10000000003</v>
      </c>
      <c r="BX10" s="11">
        <f t="shared" si="29"/>
        <v>367001.10000000003</v>
      </c>
      <c r="BY10" s="11">
        <f t="shared" si="30"/>
        <v>367001.10000000003</v>
      </c>
      <c r="BZ10" s="11">
        <f t="shared" si="31"/>
        <v>367001.10000000003</v>
      </c>
      <c r="CA10" s="11">
        <f t="shared" si="32"/>
        <v>367001.10000000003</v>
      </c>
      <c r="CB10" s="11">
        <f t="shared" si="33"/>
        <v>367001.10000000003</v>
      </c>
      <c r="CC10" s="11">
        <f t="shared" si="34"/>
        <v>367001.10000000003</v>
      </c>
      <c r="CD10" s="11">
        <f t="shared" si="35"/>
        <v>367001.10000000003</v>
      </c>
      <c r="CE10" s="11">
        <f t="shared" si="36"/>
        <v>367001.10000000003</v>
      </c>
      <c r="CF10" s="11">
        <f t="shared" si="37"/>
        <v>367001.10000000003</v>
      </c>
      <c r="CG10" s="11">
        <f t="shared" si="38"/>
        <v>367001.10000000003</v>
      </c>
      <c r="CH10" s="11">
        <f t="shared" si="39"/>
        <v>367001.10000000003</v>
      </c>
      <c r="CI10" s="11">
        <f t="shared" si="40"/>
        <v>374341.12200000003</v>
      </c>
      <c r="CJ10" s="11">
        <f t="shared" si="41"/>
        <v>374341.12200000003</v>
      </c>
      <c r="CK10" s="11">
        <f t="shared" si="42"/>
        <v>374341.12200000003</v>
      </c>
      <c r="CL10" s="11">
        <f t="shared" si="43"/>
        <v>374341.12200000003</v>
      </c>
      <c r="CM10" s="11">
        <f t="shared" si="44"/>
        <v>374341.12200000003</v>
      </c>
      <c r="CN10" s="11">
        <f t="shared" si="45"/>
        <v>374341.12200000003</v>
      </c>
      <c r="CO10" s="11">
        <f t="shared" si="46"/>
        <v>374341.12200000003</v>
      </c>
      <c r="CP10" s="11">
        <f t="shared" si="47"/>
        <v>374341.12200000003</v>
      </c>
      <c r="CQ10" s="11">
        <f t="shared" si="48"/>
        <v>374341.12200000003</v>
      </c>
      <c r="CR10" s="11">
        <f t="shared" si="49"/>
        <v>374341.12200000003</v>
      </c>
      <c r="CS10" s="11">
        <f t="shared" si="50"/>
        <v>374341.12200000003</v>
      </c>
      <c r="CT10" s="11">
        <f t="shared" si="51"/>
        <v>374341.12200000003</v>
      </c>
      <c r="CU10" s="11">
        <f t="shared" si="52"/>
        <v>381827.94444000005</v>
      </c>
      <c r="CV10" s="11">
        <f t="shared" si="53"/>
        <v>381827.94444000005</v>
      </c>
      <c r="CW10" s="11">
        <f t="shared" si="54"/>
        <v>381827.94444000005</v>
      </c>
      <c r="CX10" s="11">
        <f t="shared" si="55"/>
        <v>381827.94444000005</v>
      </c>
      <c r="CY10" s="11">
        <f t="shared" si="56"/>
        <v>381827.94444000005</v>
      </c>
      <c r="CZ10" s="11">
        <f t="shared" si="57"/>
        <v>381827.94444000005</v>
      </c>
      <c r="DA10" s="11">
        <f t="shared" si="58"/>
        <v>381827.94444000005</v>
      </c>
      <c r="DB10" s="11">
        <f t="shared" si="59"/>
        <v>381827.94444000005</v>
      </c>
      <c r="DC10" s="11">
        <f t="shared" si="60"/>
        <v>381827.94444000005</v>
      </c>
      <c r="DD10" s="11">
        <f t="shared" si="61"/>
        <v>381827.94444000005</v>
      </c>
      <c r="DE10" s="11">
        <f t="shared" si="62"/>
        <v>381827.94444000005</v>
      </c>
      <c r="DF10" s="11">
        <f t="shared" si="63"/>
        <v>381827.94444000005</v>
      </c>
    </row>
    <row r="11" spans="4:110" ht="14.25">
      <c r="D11" s="4" t="str">
        <f>'Coûts energétiques'!B10</f>
        <v>Mazout</v>
      </c>
      <c r="E11" s="163">
        <v>0.05</v>
      </c>
      <c r="F11" s="164">
        <v>0.035</v>
      </c>
      <c r="G11" s="165" t="s">
        <v>63</v>
      </c>
      <c r="H11" s="166" t="s">
        <v>64</v>
      </c>
      <c r="AH11">
        <f t="shared" si="0"/>
        <v>19950.000000000004</v>
      </c>
      <c r="AI11" s="10">
        <f>'Coûts energétiques'!AY10</f>
        <v>570000</v>
      </c>
      <c r="AL11" t="str">
        <f t="shared" si="1"/>
        <v>Mazout</v>
      </c>
      <c r="AM11" s="11">
        <f t="shared" si="2"/>
        <v>47500</v>
      </c>
      <c r="AN11" s="11">
        <f aca="true" t="shared" si="65" ref="AN11:AX11">AM11</f>
        <v>47500</v>
      </c>
      <c r="AO11" s="11">
        <f t="shared" si="65"/>
        <v>47500</v>
      </c>
      <c r="AP11" s="11">
        <f t="shared" si="65"/>
        <v>47500</v>
      </c>
      <c r="AQ11" s="11">
        <f t="shared" si="65"/>
        <v>47500</v>
      </c>
      <c r="AR11" s="11">
        <f t="shared" si="65"/>
        <v>47500</v>
      </c>
      <c r="AS11" s="11">
        <f t="shared" si="65"/>
        <v>47500</v>
      </c>
      <c r="AT11" s="11">
        <f t="shared" si="65"/>
        <v>47500</v>
      </c>
      <c r="AU11" s="11">
        <f t="shared" si="65"/>
        <v>47500</v>
      </c>
      <c r="AV11" s="11">
        <f t="shared" si="65"/>
        <v>47500</v>
      </c>
      <c r="AW11" s="11">
        <f t="shared" si="65"/>
        <v>47500</v>
      </c>
      <c r="AX11" s="11">
        <f t="shared" si="65"/>
        <v>47500</v>
      </c>
      <c r="AY11" s="11">
        <f t="shared" si="4"/>
        <v>49875</v>
      </c>
      <c r="AZ11" s="11">
        <f t="shared" si="5"/>
        <v>49875</v>
      </c>
      <c r="BA11" s="11">
        <f t="shared" si="6"/>
        <v>49875</v>
      </c>
      <c r="BB11" s="11">
        <f t="shared" si="7"/>
        <v>49875</v>
      </c>
      <c r="BC11" s="11">
        <f t="shared" si="8"/>
        <v>49875</v>
      </c>
      <c r="BD11" s="11">
        <f t="shared" si="9"/>
        <v>49875</v>
      </c>
      <c r="BE11" s="11">
        <f t="shared" si="10"/>
        <v>49875</v>
      </c>
      <c r="BF11" s="11">
        <f t="shared" si="11"/>
        <v>49875</v>
      </c>
      <c r="BG11" s="11">
        <f t="shared" si="12"/>
        <v>49875</v>
      </c>
      <c r="BH11" s="11">
        <f t="shared" si="13"/>
        <v>49875</v>
      </c>
      <c r="BI11" s="11">
        <f t="shared" si="14"/>
        <v>49875</v>
      </c>
      <c r="BJ11" s="11">
        <f t="shared" si="15"/>
        <v>49875</v>
      </c>
      <c r="BK11" s="11">
        <f t="shared" si="16"/>
        <v>52368.75</v>
      </c>
      <c r="BL11" s="11">
        <f t="shared" si="17"/>
        <v>52368.75</v>
      </c>
      <c r="BM11" s="11">
        <f t="shared" si="18"/>
        <v>52368.75</v>
      </c>
      <c r="BN11" s="11">
        <f t="shared" si="19"/>
        <v>52368.75</v>
      </c>
      <c r="BO11" s="11">
        <f t="shared" si="20"/>
        <v>52368.75</v>
      </c>
      <c r="BP11" s="11">
        <f t="shared" si="21"/>
        <v>52368.75</v>
      </c>
      <c r="BQ11" s="11">
        <f t="shared" si="22"/>
        <v>52368.75</v>
      </c>
      <c r="BR11" s="11">
        <f t="shared" si="23"/>
        <v>52368.75</v>
      </c>
      <c r="BS11" s="11">
        <f t="shared" si="24"/>
        <v>52368.75</v>
      </c>
      <c r="BT11" s="11">
        <f t="shared" si="25"/>
        <v>52368.75</v>
      </c>
      <c r="BU11" s="11">
        <f t="shared" si="26"/>
        <v>52368.75</v>
      </c>
      <c r="BV11" s="11">
        <f t="shared" si="27"/>
        <v>52368.75</v>
      </c>
      <c r="BW11" s="11">
        <f t="shared" si="28"/>
        <v>54987.1875</v>
      </c>
      <c r="BX11" s="11">
        <f t="shared" si="29"/>
        <v>54987.1875</v>
      </c>
      <c r="BY11" s="11">
        <f t="shared" si="30"/>
        <v>54987.1875</v>
      </c>
      <c r="BZ11" s="11">
        <f t="shared" si="31"/>
        <v>54987.1875</v>
      </c>
      <c r="CA11" s="11">
        <f t="shared" si="32"/>
        <v>54987.1875</v>
      </c>
      <c r="CB11" s="11">
        <f t="shared" si="33"/>
        <v>54987.1875</v>
      </c>
      <c r="CC11" s="11">
        <f t="shared" si="34"/>
        <v>54987.1875</v>
      </c>
      <c r="CD11" s="11">
        <f t="shared" si="35"/>
        <v>54987.1875</v>
      </c>
      <c r="CE11" s="11">
        <f t="shared" si="36"/>
        <v>54987.1875</v>
      </c>
      <c r="CF11" s="11">
        <f t="shared" si="37"/>
        <v>54987.1875</v>
      </c>
      <c r="CG11" s="11">
        <f t="shared" si="38"/>
        <v>54987.1875</v>
      </c>
      <c r="CH11" s="11">
        <f t="shared" si="39"/>
        <v>54987.1875</v>
      </c>
      <c r="CI11" s="11">
        <f t="shared" si="40"/>
        <v>57736.546875</v>
      </c>
      <c r="CJ11" s="11">
        <f t="shared" si="41"/>
        <v>57736.546875</v>
      </c>
      <c r="CK11" s="11">
        <f t="shared" si="42"/>
        <v>57736.546875</v>
      </c>
      <c r="CL11" s="11">
        <f t="shared" si="43"/>
        <v>57736.546875</v>
      </c>
      <c r="CM11" s="11">
        <f t="shared" si="44"/>
        <v>57736.546875</v>
      </c>
      <c r="CN11" s="11">
        <f t="shared" si="45"/>
        <v>57736.546875</v>
      </c>
      <c r="CO11" s="11">
        <f t="shared" si="46"/>
        <v>57736.546875</v>
      </c>
      <c r="CP11" s="11">
        <f t="shared" si="47"/>
        <v>57736.546875</v>
      </c>
      <c r="CQ11" s="11">
        <f t="shared" si="48"/>
        <v>57736.546875</v>
      </c>
      <c r="CR11" s="11">
        <f t="shared" si="49"/>
        <v>57736.546875</v>
      </c>
      <c r="CS11" s="11">
        <f t="shared" si="50"/>
        <v>57736.546875</v>
      </c>
      <c r="CT11" s="11">
        <f t="shared" si="51"/>
        <v>57736.546875</v>
      </c>
      <c r="CU11" s="11">
        <f t="shared" si="52"/>
        <v>60623.37421875</v>
      </c>
      <c r="CV11" s="11">
        <f t="shared" si="53"/>
        <v>60623.37421875</v>
      </c>
      <c r="CW11" s="11">
        <f t="shared" si="54"/>
        <v>60623.37421875</v>
      </c>
      <c r="CX11" s="11">
        <f t="shared" si="55"/>
        <v>60623.37421875</v>
      </c>
      <c r="CY11" s="11">
        <f t="shared" si="56"/>
        <v>60623.37421875</v>
      </c>
      <c r="CZ11" s="11">
        <f t="shared" si="57"/>
        <v>60623.37421875</v>
      </c>
      <c r="DA11" s="11">
        <f t="shared" si="58"/>
        <v>60623.37421875</v>
      </c>
      <c r="DB11" s="11">
        <f t="shared" si="59"/>
        <v>60623.37421875</v>
      </c>
      <c r="DC11" s="11">
        <f t="shared" si="60"/>
        <v>60623.37421875</v>
      </c>
      <c r="DD11" s="11">
        <f t="shared" si="61"/>
        <v>60623.37421875</v>
      </c>
      <c r="DE11" s="11">
        <f t="shared" si="62"/>
        <v>60623.37421875</v>
      </c>
      <c r="DF11" s="11">
        <f t="shared" si="63"/>
        <v>60623.37421875</v>
      </c>
    </row>
    <row r="12" spans="4:110" ht="16.5">
      <c r="D12" s="4" t="str">
        <f>'Coûts energétiques'!B11</f>
        <v>Autre combustible</v>
      </c>
      <c r="E12" s="167"/>
      <c r="F12" s="168"/>
      <c r="G12" s="169"/>
      <c r="H12" s="170"/>
      <c r="AH12">
        <f t="shared" si="0"/>
        <v>0</v>
      </c>
      <c r="AI12" s="10">
        <f>'Coûts energétiques'!AY11</f>
        <v>0</v>
      </c>
      <c r="AL12" t="str">
        <f t="shared" si="1"/>
        <v>Autre combustible</v>
      </c>
      <c r="AM12" s="11">
        <f t="shared" si="2"/>
        <v>0</v>
      </c>
      <c r="AN12" s="11">
        <f aca="true" t="shared" si="66" ref="AN12:AX12">AM12</f>
        <v>0</v>
      </c>
      <c r="AO12" s="11">
        <f t="shared" si="66"/>
        <v>0</v>
      </c>
      <c r="AP12" s="11">
        <f t="shared" si="66"/>
        <v>0</v>
      </c>
      <c r="AQ12" s="11">
        <f t="shared" si="66"/>
        <v>0</v>
      </c>
      <c r="AR12" s="11">
        <f t="shared" si="66"/>
        <v>0</v>
      </c>
      <c r="AS12" s="11">
        <f t="shared" si="66"/>
        <v>0</v>
      </c>
      <c r="AT12" s="11">
        <f t="shared" si="66"/>
        <v>0</v>
      </c>
      <c r="AU12" s="11">
        <f t="shared" si="66"/>
        <v>0</v>
      </c>
      <c r="AV12" s="11">
        <f t="shared" si="66"/>
        <v>0</v>
      </c>
      <c r="AW12" s="11">
        <f t="shared" si="66"/>
        <v>0</v>
      </c>
      <c r="AX12" s="11">
        <f t="shared" si="66"/>
        <v>0</v>
      </c>
      <c r="AY12" s="11">
        <f t="shared" si="4"/>
        <v>0</v>
      </c>
      <c r="AZ12" s="11">
        <f t="shared" si="5"/>
        <v>0</v>
      </c>
      <c r="BA12" s="11">
        <f t="shared" si="6"/>
        <v>0</v>
      </c>
      <c r="BB12" s="11">
        <f t="shared" si="7"/>
        <v>0</v>
      </c>
      <c r="BC12" s="11">
        <f t="shared" si="8"/>
        <v>0</v>
      </c>
      <c r="BD12" s="11">
        <f t="shared" si="9"/>
        <v>0</v>
      </c>
      <c r="BE12" s="11">
        <f t="shared" si="10"/>
        <v>0</v>
      </c>
      <c r="BF12" s="11">
        <f t="shared" si="11"/>
        <v>0</v>
      </c>
      <c r="BG12" s="11">
        <f t="shared" si="12"/>
        <v>0</v>
      </c>
      <c r="BH12" s="11">
        <f t="shared" si="13"/>
        <v>0</v>
      </c>
      <c r="BI12" s="11">
        <f t="shared" si="14"/>
        <v>0</v>
      </c>
      <c r="BJ12" s="11">
        <f t="shared" si="15"/>
        <v>0</v>
      </c>
      <c r="BK12" s="11">
        <f t="shared" si="16"/>
        <v>0</v>
      </c>
      <c r="BL12" s="11">
        <f t="shared" si="17"/>
        <v>0</v>
      </c>
      <c r="BM12" s="11">
        <f t="shared" si="18"/>
        <v>0</v>
      </c>
      <c r="BN12" s="11">
        <f t="shared" si="19"/>
        <v>0</v>
      </c>
      <c r="BO12" s="11">
        <f t="shared" si="20"/>
        <v>0</v>
      </c>
      <c r="BP12" s="11">
        <f t="shared" si="21"/>
        <v>0</v>
      </c>
      <c r="BQ12" s="11">
        <f t="shared" si="22"/>
        <v>0</v>
      </c>
      <c r="BR12" s="11">
        <f t="shared" si="23"/>
        <v>0</v>
      </c>
      <c r="BS12" s="11">
        <f t="shared" si="24"/>
        <v>0</v>
      </c>
      <c r="BT12" s="11">
        <f t="shared" si="25"/>
        <v>0</v>
      </c>
      <c r="BU12" s="11">
        <f t="shared" si="26"/>
        <v>0</v>
      </c>
      <c r="BV12" s="11">
        <f t="shared" si="27"/>
        <v>0</v>
      </c>
      <c r="BW12" s="11">
        <f t="shared" si="28"/>
        <v>0</v>
      </c>
      <c r="BX12" s="11">
        <f t="shared" si="29"/>
        <v>0</v>
      </c>
      <c r="BY12" s="11">
        <f t="shared" si="30"/>
        <v>0</v>
      </c>
      <c r="BZ12" s="11">
        <f t="shared" si="31"/>
        <v>0</v>
      </c>
      <c r="CA12" s="11">
        <f t="shared" si="32"/>
        <v>0</v>
      </c>
      <c r="CB12" s="11">
        <f t="shared" si="33"/>
        <v>0</v>
      </c>
      <c r="CC12" s="11">
        <f t="shared" si="34"/>
        <v>0</v>
      </c>
      <c r="CD12" s="11">
        <f t="shared" si="35"/>
        <v>0</v>
      </c>
      <c r="CE12" s="11">
        <f t="shared" si="36"/>
        <v>0</v>
      </c>
      <c r="CF12" s="11">
        <f t="shared" si="37"/>
        <v>0</v>
      </c>
      <c r="CG12" s="11">
        <f t="shared" si="38"/>
        <v>0</v>
      </c>
      <c r="CH12" s="11">
        <f t="shared" si="39"/>
        <v>0</v>
      </c>
      <c r="CI12" s="11">
        <f t="shared" si="40"/>
        <v>0</v>
      </c>
      <c r="CJ12" s="11">
        <f t="shared" si="41"/>
        <v>0</v>
      </c>
      <c r="CK12" s="11">
        <f t="shared" si="42"/>
        <v>0</v>
      </c>
      <c r="CL12" s="11">
        <f t="shared" si="43"/>
        <v>0</v>
      </c>
      <c r="CM12" s="11">
        <f t="shared" si="44"/>
        <v>0</v>
      </c>
      <c r="CN12" s="11">
        <f t="shared" si="45"/>
        <v>0</v>
      </c>
      <c r="CO12" s="11">
        <f t="shared" si="46"/>
        <v>0</v>
      </c>
      <c r="CP12" s="11">
        <f t="shared" si="47"/>
        <v>0</v>
      </c>
      <c r="CQ12" s="11">
        <f t="shared" si="48"/>
        <v>0</v>
      </c>
      <c r="CR12" s="11">
        <f t="shared" si="49"/>
        <v>0</v>
      </c>
      <c r="CS12" s="11">
        <f t="shared" si="50"/>
        <v>0</v>
      </c>
      <c r="CT12" s="11">
        <f t="shared" si="51"/>
        <v>0</v>
      </c>
      <c r="CU12" s="11">
        <f t="shared" si="52"/>
        <v>0</v>
      </c>
      <c r="CV12" s="11">
        <f t="shared" si="53"/>
        <v>0</v>
      </c>
      <c r="CW12" s="11">
        <f t="shared" si="54"/>
        <v>0</v>
      </c>
      <c r="CX12" s="11">
        <f t="shared" si="55"/>
        <v>0</v>
      </c>
      <c r="CY12" s="11">
        <f t="shared" si="56"/>
        <v>0</v>
      </c>
      <c r="CZ12" s="11">
        <f t="shared" si="57"/>
        <v>0</v>
      </c>
      <c r="DA12" s="11">
        <f t="shared" si="58"/>
        <v>0</v>
      </c>
      <c r="DB12" s="11">
        <f t="shared" si="59"/>
        <v>0</v>
      </c>
      <c r="DC12" s="11">
        <f t="shared" si="60"/>
        <v>0</v>
      </c>
      <c r="DD12" s="11">
        <f t="shared" si="61"/>
        <v>0</v>
      </c>
      <c r="DE12" s="11">
        <f t="shared" si="62"/>
        <v>0</v>
      </c>
      <c r="DF12" s="11">
        <f t="shared" si="63"/>
        <v>0</v>
      </c>
    </row>
    <row r="13" spans="4:110" ht="16.5">
      <c r="D13" s="4" t="str">
        <f>'Coûts energétiques'!B12</f>
        <v>GPL</v>
      </c>
      <c r="E13" s="167"/>
      <c r="F13" s="168"/>
      <c r="G13" s="169"/>
      <c r="H13" s="170"/>
      <c r="AH13">
        <f t="shared" si="0"/>
        <v>0</v>
      </c>
      <c r="AI13" s="10">
        <f>'Coûts energétiques'!AY12</f>
        <v>0</v>
      </c>
      <c r="AL13" t="str">
        <f t="shared" si="1"/>
        <v>GPL</v>
      </c>
      <c r="AM13" s="11">
        <f t="shared" si="2"/>
        <v>0</v>
      </c>
      <c r="AN13" s="11">
        <f aca="true" t="shared" si="67" ref="AN13:AX13">AM13</f>
        <v>0</v>
      </c>
      <c r="AO13" s="11">
        <f t="shared" si="67"/>
        <v>0</v>
      </c>
      <c r="AP13" s="11">
        <f t="shared" si="67"/>
        <v>0</v>
      </c>
      <c r="AQ13" s="11">
        <f t="shared" si="67"/>
        <v>0</v>
      </c>
      <c r="AR13" s="11">
        <f t="shared" si="67"/>
        <v>0</v>
      </c>
      <c r="AS13" s="11">
        <f t="shared" si="67"/>
        <v>0</v>
      </c>
      <c r="AT13" s="11">
        <f t="shared" si="67"/>
        <v>0</v>
      </c>
      <c r="AU13" s="11">
        <f t="shared" si="67"/>
        <v>0</v>
      </c>
      <c r="AV13" s="11">
        <f t="shared" si="67"/>
        <v>0</v>
      </c>
      <c r="AW13" s="11">
        <f t="shared" si="67"/>
        <v>0</v>
      </c>
      <c r="AX13" s="11">
        <f t="shared" si="67"/>
        <v>0</v>
      </c>
      <c r="AY13" s="11">
        <f t="shared" si="4"/>
        <v>0</v>
      </c>
      <c r="AZ13" s="11">
        <f t="shared" si="5"/>
        <v>0</v>
      </c>
      <c r="BA13" s="11">
        <f t="shared" si="6"/>
        <v>0</v>
      </c>
      <c r="BB13" s="11">
        <f t="shared" si="7"/>
        <v>0</v>
      </c>
      <c r="BC13" s="11">
        <f t="shared" si="8"/>
        <v>0</v>
      </c>
      <c r="BD13" s="11">
        <f t="shared" si="9"/>
        <v>0</v>
      </c>
      <c r="BE13" s="11">
        <f t="shared" si="10"/>
        <v>0</v>
      </c>
      <c r="BF13" s="11">
        <f t="shared" si="11"/>
        <v>0</v>
      </c>
      <c r="BG13" s="11">
        <f t="shared" si="12"/>
        <v>0</v>
      </c>
      <c r="BH13" s="11">
        <f t="shared" si="13"/>
        <v>0</v>
      </c>
      <c r="BI13" s="11">
        <f t="shared" si="14"/>
        <v>0</v>
      </c>
      <c r="BJ13" s="11">
        <f t="shared" si="15"/>
        <v>0</v>
      </c>
      <c r="BK13" s="11">
        <f t="shared" si="16"/>
        <v>0</v>
      </c>
      <c r="BL13" s="11">
        <f t="shared" si="17"/>
        <v>0</v>
      </c>
      <c r="BM13" s="11">
        <f t="shared" si="18"/>
        <v>0</v>
      </c>
      <c r="BN13" s="11">
        <f t="shared" si="19"/>
        <v>0</v>
      </c>
      <c r="BO13" s="11">
        <f t="shared" si="20"/>
        <v>0</v>
      </c>
      <c r="BP13" s="11">
        <f t="shared" si="21"/>
        <v>0</v>
      </c>
      <c r="BQ13" s="11">
        <f t="shared" si="22"/>
        <v>0</v>
      </c>
      <c r="BR13" s="11">
        <f t="shared" si="23"/>
        <v>0</v>
      </c>
      <c r="BS13" s="11">
        <f t="shared" si="24"/>
        <v>0</v>
      </c>
      <c r="BT13" s="11">
        <f t="shared" si="25"/>
        <v>0</v>
      </c>
      <c r="BU13" s="11">
        <f t="shared" si="26"/>
        <v>0</v>
      </c>
      <c r="BV13" s="11">
        <f t="shared" si="27"/>
        <v>0</v>
      </c>
      <c r="BW13" s="11">
        <f t="shared" si="28"/>
        <v>0</v>
      </c>
      <c r="BX13" s="11">
        <f t="shared" si="29"/>
        <v>0</v>
      </c>
      <c r="BY13" s="11">
        <f t="shared" si="30"/>
        <v>0</v>
      </c>
      <c r="BZ13" s="11">
        <f t="shared" si="31"/>
        <v>0</v>
      </c>
      <c r="CA13" s="11">
        <f t="shared" si="32"/>
        <v>0</v>
      </c>
      <c r="CB13" s="11">
        <f t="shared" si="33"/>
        <v>0</v>
      </c>
      <c r="CC13" s="11">
        <f t="shared" si="34"/>
        <v>0</v>
      </c>
      <c r="CD13" s="11">
        <f t="shared" si="35"/>
        <v>0</v>
      </c>
      <c r="CE13" s="11">
        <f t="shared" si="36"/>
        <v>0</v>
      </c>
      <c r="CF13" s="11">
        <f t="shared" si="37"/>
        <v>0</v>
      </c>
      <c r="CG13" s="11">
        <f t="shared" si="38"/>
        <v>0</v>
      </c>
      <c r="CH13" s="11">
        <f t="shared" si="39"/>
        <v>0</v>
      </c>
      <c r="CI13" s="11">
        <f t="shared" si="40"/>
        <v>0</v>
      </c>
      <c r="CJ13" s="11">
        <f t="shared" si="41"/>
        <v>0</v>
      </c>
      <c r="CK13" s="11">
        <f t="shared" si="42"/>
        <v>0</v>
      </c>
      <c r="CL13" s="11">
        <f t="shared" si="43"/>
        <v>0</v>
      </c>
      <c r="CM13" s="11">
        <f t="shared" si="44"/>
        <v>0</v>
      </c>
      <c r="CN13" s="11">
        <f t="shared" si="45"/>
        <v>0</v>
      </c>
      <c r="CO13" s="11">
        <f t="shared" si="46"/>
        <v>0</v>
      </c>
      <c r="CP13" s="11">
        <f t="shared" si="47"/>
        <v>0</v>
      </c>
      <c r="CQ13" s="11">
        <f t="shared" si="48"/>
        <v>0</v>
      </c>
      <c r="CR13" s="11">
        <f t="shared" si="49"/>
        <v>0</v>
      </c>
      <c r="CS13" s="11">
        <f t="shared" si="50"/>
        <v>0</v>
      </c>
      <c r="CT13" s="11">
        <f t="shared" si="51"/>
        <v>0</v>
      </c>
      <c r="CU13" s="11">
        <f t="shared" si="52"/>
        <v>0</v>
      </c>
      <c r="CV13" s="11">
        <f t="shared" si="53"/>
        <v>0</v>
      </c>
      <c r="CW13" s="11">
        <f t="shared" si="54"/>
        <v>0</v>
      </c>
      <c r="CX13" s="11">
        <f t="shared" si="55"/>
        <v>0</v>
      </c>
      <c r="CY13" s="11">
        <f t="shared" si="56"/>
        <v>0</v>
      </c>
      <c r="CZ13" s="11">
        <f t="shared" si="57"/>
        <v>0</v>
      </c>
      <c r="DA13" s="11">
        <f t="shared" si="58"/>
        <v>0</v>
      </c>
      <c r="DB13" s="11">
        <f t="shared" si="59"/>
        <v>0</v>
      </c>
      <c r="DC13" s="11">
        <f t="shared" si="60"/>
        <v>0</v>
      </c>
      <c r="DD13" s="11">
        <f t="shared" si="61"/>
        <v>0</v>
      </c>
      <c r="DE13" s="11">
        <f t="shared" si="62"/>
        <v>0</v>
      </c>
      <c r="DF13" s="11">
        <f t="shared" si="63"/>
        <v>0</v>
      </c>
    </row>
    <row r="14" spans="4:110" ht="16.5">
      <c r="D14" s="4" t="str">
        <f>'Coûts energétiques'!B13</f>
        <v>Charbon</v>
      </c>
      <c r="E14" s="167"/>
      <c r="F14" s="168"/>
      <c r="G14" s="169"/>
      <c r="H14" s="170"/>
      <c r="AH14">
        <f t="shared" si="0"/>
        <v>0</v>
      </c>
      <c r="AI14" s="10">
        <f>'Coûts energétiques'!AY13</f>
        <v>0</v>
      </c>
      <c r="AL14" t="str">
        <f t="shared" si="1"/>
        <v>Charbon</v>
      </c>
      <c r="AM14" s="11">
        <f t="shared" si="2"/>
        <v>0</v>
      </c>
      <c r="AN14" s="11">
        <f aca="true" t="shared" si="68" ref="AN14:AX14">AM14</f>
        <v>0</v>
      </c>
      <c r="AO14" s="11">
        <f t="shared" si="68"/>
        <v>0</v>
      </c>
      <c r="AP14" s="11">
        <f t="shared" si="68"/>
        <v>0</v>
      </c>
      <c r="AQ14" s="11">
        <f t="shared" si="68"/>
        <v>0</v>
      </c>
      <c r="AR14" s="11">
        <f t="shared" si="68"/>
        <v>0</v>
      </c>
      <c r="AS14" s="11">
        <f t="shared" si="68"/>
        <v>0</v>
      </c>
      <c r="AT14" s="11">
        <f t="shared" si="68"/>
        <v>0</v>
      </c>
      <c r="AU14" s="11">
        <f t="shared" si="68"/>
        <v>0</v>
      </c>
      <c r="AV14" s="11">
        <f t="shared" si="68"/>
        <v>0</v>
      </c>
      <c r="AW14" s="11">
        <f t="shared" si="68"/>
        <v>0</v>
      </c>
      <c r="AX14" s="11">
        <f t="shared" si="68"/>
        <v>0</v>
      </c>
      <c r="AY14" s="11">
        <f t="shared" si="4"/>
        <v>0</v>
      </c>
      <c r="AZ14" s="11">
        <f t="shared" si="5"/>
        <v>0</v>
      </c>
      <c r="BA14" s="11">
        <f t="shared" si="6"/>
        <v>0</v>
      </c>
      <c r="BB14" s="11">
        <f t="shared" si="7"/>
        <v>0</v>
      </c>
      <c r="BC14" s="11">
        <f t="shared" si="8"/>
        <v>0</v>
      </c>
      <c r="BD14" s="11">
        <f t="shared" si="9"/>
        <v>0</v>
      </c>
      <c r="BE14" s="11">
        <f t="shared" si="10"/>
        <v>0</v>
      </c>
      <c r="BF14" s="11">
        <f t="shared" si="11"/>
        <v>0</v>
      </c>
      <c r="BG14" s="11">
        <f t="shared" si="12"/>
        <v>0</v>
      </c>
      <c r="BH14" s="11">
        <f t="shared" si="13"/>
        <v>0</v>
      </c>
      <c r="BI14" s="11">
        <f t="shared" si="14"/>
        <v>0</v>
      </c>
      <c r="BJ14" s="11">
        <f t="shared" si="15"/>
        <v>0</v>
      </c>
      <c r="BK14" s="11">
        <f t="shared" si="16"/>
        <v>0</v>
      </c>
      <c r="BL14" s="11">
        <f t="shared" si="17"/>
        <v>0</v>
      </c>
      <c r="BM14" s="11">
        <f t="shared" si="18"/>
        <v>0</v>
      </c>
      <c r="BN14" s="11">
        <f t="shared" si="19"/>
        <v>0</v>
      </c>
      <c r="BO14" s="11">
        <f t="shared" si="20"/>
        <v>0</v>
      </c>
      <c r="BP14" s="11">
        <f t="shared" si="21"/>
        <v>0</v>
      </c>
      <c r="BQ14" s="11">
        <f t="shared" si="22"/>
        <v>0</v>
      </c>
      <c r="BR14" s="11">
        <f t="shared" si="23"/>
        <v>0</v>
      </c>
      <c r="BS14" s="11">
        <f t="shared" si="24"/>
        <v>0</v>
      </c>
      <c r="BT14" s="11">
        <f t="shared" si="25"/>
        <v>0</v>
      </c>
      <c r="BU14" s="11">
        <f t="shared" si="26"/>
        <v>0</v>
      </c>
      <c r="BV14" s="11">
        <f t="shared" si="27"/>
        <v>0</v>
      </c>
      <c r="BW14" s="11">
        <f t="shared" si="28"/>
        <v>0</v>
      </c>
      <c r="BX14" s="11">
        <f t="shared" si="29"/>
        <v>0</v>
      </c>
      <c r="BY14" s="11">
        <f t="shared" si="30"/>
        <v>0</v>
      </c>
      <c r="BZ14" s="11">
        <f t="shared" si="31"/>
        <v>0</v>
      </c>
      <c r="CA14" s="11">
        <f t="shared" si="32"/>
        <v>0</v>
      </c>
      <c r="CB14" s="11">
        <f t="shared" si="33"/>
        <v>0</v>
      </c>
      <c r="CC14" s="11">
        <f t="shared" si="34"/>
        <v>0</v>
      </c>
      <c r="CD14" s="11">
        <f t="shared" si="35"/>
        <v>0</v>
      </c>
      <c r="CE14" s="11">
        <f t="shared" si="36"/>
        <v>0</v>
      </c>
      <c r="CF14" s="11">
        <f t="shared" si="37"/>
        <v>0</v>
      </c>
      <c r="CG14" s="11">
        <f t="shared" si="38"/>
        <v>0</v>
      </c>
      <c r="CH14" s="11">
        <f t="shared" si="39"/>
        <v>0</v>
      </c>
      <c r="CI14" s="11">
        <f t="shared" si="40"/>
        <v>0</v>
      </c>
      <c r="CJ14" s="11">
        <f t="shared" si="41"/>
        <v>0</v>
      </c>
      <c r="CK14" s="11">
        <f t="shared" si="42"/>
        <v>0</v>
      </c>
      <c r="CL14" s="11">
        <f t="shared" si="43"/>
        <v>0</v>
      </c>
      <c r="CM14" s="11">
        <f t="shared" si="44"/>
        <v>0</v>
      </c>
      <c r="CN14" s="11">
        <f t="shared" si="45"/>
        <v>0</v>
      </c>
      <c r="CO14" s="11">
        <f t="shared" si="46"/>
        <v>0</v>
      </c>
      <c r="CP14" s="11">
        <f t="shared" si="47"/>
        <v>0</v>
      </c>
      <c r="CQ14" s="11">
        <f t="shared" si="48"/>
        <v>0</v>
      </c>
      <c r="CR14" s="11">
        <f t="shared" si="49"/>
        <v>0</v>
      </c>
      <c r="CS14" s="11">
        <f t="shared" si="50"/>
        <v>0</v>
      </c>
      <c r="CT14" s="11">
        <f t="shared" si="51"/>
        <v>0</v>
      </c>
      <c r="CU14" s="11">
        <f t="shared" si="52"/>
        <v>0</v>
      </c>
      <c r="CV14" s="11">
        <f t="shared" si="53"/>
        <v>0</v>
      </c>
      <c r="CW14" s="11">
        <f t="shared" si="54"/>
        <v>0</v>
      </c>
      <c r="CX14" s="11">
        <f t="shared" si="55"/>
        <v>0</v>
      </c>
      <c r="CY14" s="11">
        <f t="shared" si="56"/>
        <v>0</v>
      </c>
      <c r="CZ14" s="11">
        <f t="shared" si="57"/>
        <v>0</v>
      </c>
      <c r="DA14" s="11">
        <f t="shared" si="58"/>
        <v>0</v>
      </c>
      <c r="DB14" s="11">
        <f t="shared" si="59"/>
        <v>0</v>
      </c>
      <c r="DC14" s="11">
        <f t="shared" si="60"/>
        <v>0</v>
      </c>
      <c r="DD14" s="11">
        <f t="shared" si="61"/>
        <v>0</v>
      </c>
      <c r="DE14" s="11">
        <f t="shared" si="62"/>
        <v>0</v>
      </c>
      <c r="DF14" s="11">
        <f t="shared" si="63"/>
        <v>0</v>
      </c>
    </row>
    <row r="15" spans="4:110" ht="16.5">
      <c r="D15" s="4" t="str">
        <f>'Coûts energétiques'!B14</f>
        <v>Biogaz</v>
      </c>
      <c r="E15" s="167"/>
      <c r="F15" s="168"/>
      <c r="G15" s="169"/>
      <c r="H15" s="170"/>
      <c r="AH15">
        <f t="shared" si="0"/>
        <v>0</v>
      </c>
      <c r="AI15" s="10">
        <f>'Coûts energétiques'!AY14</f>
        <v>0</v>
      </c>
      <c r="AL15" t="str">
        <f t="shared" si="1"/>
        <v>Biogaz</v>
      </c>
      <c r="AM15" s="11">
        <f t="shared" si="2"/>
        <v>0</v>
      </c>
      <c r="AN15" s="11">
        <f aca="true" t="shared" si="69" ref="AN15:AX15">AM15</f>
        <v>0</v>
      </c>
      <c r="AO15" s="11">
        <f t="shared" si="69"/>
        <v>0</v>
      </c>
      <c r="AP15" s="11">
        <f t="shared" si="69"/>
        <v>0</v>
      </c>
      <c r="AQ15" s="11">
        <f t="shared" si="69"/>
        <v>0</v>
      </c>
      <c r="AR15" s="11">
        <f t="shared" si="69"/>
        <v>0</v>
      </c>
      <c r="AS15" s="11">
        <f t="shared" si="69"/>
        <v>0</v>
      </c>
      <c r="AT15" s="11">
        <f t="shared" si="69"/>
        <v>0</v>
      </c>
      <c r="AU15" s="11">
        <f t="shared" si="69"/>
        <v>0</v>
      </c>
      <c r="AV15" s="11">
        <f t="shared" si="69"/>
        <v>0</v>
      </c>
      <c r="AW15" s="11">
        <f t="shared" si="69"/>
        <v>0</v>
      </c>
      <c r="AX15" s="11">
        <f t="shared" si="69"/>
        <v>0</v>
      </c>
      <c r="AY15" s="11">
        <f t="shared" si="4"/>
        <v>0</v>
      </c>
      <c r="AZ15" s="11">
        <f t="shared" si="5"/>
        <v>0</v>
      </c>
      <c r="BA15" s="11">
        <f t="shared" si="6"/>
        <v>0</v>
      </c>
      <c r="BB15" s="11">
        <f t="shared" si="7"/>
        <v>0</v>
      </c>
      <c r="BC15" s="11">
        <f t="shared" si="8"/>
        <v>0</v>
      </c>
      <c r="BD15" s="11">
        <f t="shared" si="9"/>
        <v>0</v>
      </c>
      <c r="BE15" s="11">
        <f t="shared" si="10"/>
        <v>0</v>
      </c>
      <c r="BF15" s="11">
        <f t="shared" si="11"/>
        <v>0</v>
      </c>
      <c r="BG15" s="11">
        <f t="shared" si="12"/>
        <v>0</v>
      </c>
      <c r="BH15" s="11">
        <f t="shared" si="13"/>
        <v>0</v>
      </c>
      <c r="BI15" s="11">
        <f t="shared" si="14"/>
        <v>0</v>
      </c>
      <c r="BJ15" s="11">
        <f t="shared" si="15"/>
        <v>0</v>
      </c>
      <c r="BK15" s="11">
        <f t="shared" si="16"/>
        <v>0</v>
      </c>
      <c r="BL15" s="11">
        <f t="shared" si="17"/>
        <v>0</v>
      </c>
      <c r="BM15" s="11">
        <f t="shared" si="18"/>
        <v>0</v>
      </c>
      <c r="BN15" s="11">
        <f t="shared" si="19"/>
        <v>0</v>
      </c>
      <c r="BO15" s="11">
        <f t="shared" si="20"/>
        <v>0</v>
      </c>
      <c r="BP15" s="11">
        <f t="shared" si="21"/>
        <v>0</v>
      </c>
      <c r="BQ15" s="11">
        <f t="shared" si="22"/>
        <v>0</v>
      </c>
      <c r="BR15" s="11">
        <f t="shared" si="23"/>
        <v>0</v>
      </c>
      <c r="BS15" s="11">
        <f t="shared" si="24"/>
        <v>0</v>
      </c>
      <c r="BT15" s="11">
        <f t="shared" si="25"/>
        <v>0</v>
      </c>
      <c r="BU15" s="11">
        <f t="shared" si="26"/>
        <v>0</v>
      </c>
      <c r="BV15" s="11">
        <f t="shared" si="27"/>
        <v>0</v>
      </c>
      <c r="BW15" s="11">
        <f t="shared" si="28"/>
        <v>0</v>
      </c>
      <c r="BX15" s="11">
        <f t="shared" si="29"/>
        <v>0</v>
      </c>
      <c r="BY15" s="11">
        <f t="shared" si="30"/>
        <v>0</v>
      </c>
      <c r="BZ15" s="11">
        <f t="shared" si="31"/>
        <v>0</v>
      </c>
      <c r="CA15" s="11">
        <f t="shared" si="32"/>
        <v>0</v>
      </c>
      <c r="CB15" s="11">
        <f t="shared" si="33"/>
        <v>0</v>
      </c>
      <c r="CC15" s="11">
        <f t="shared" si="34"/>
        <v>0</v>
      </c>
      <c r="CD15" s="11">
        <f t="shared" si="35"/>
        <v>0</v>
      </c>
      <c r="CE15" s="11">
        <f t="shared" si="36"/>
        <v>0</v>
      </c>
      <c r="CF15" s="11">
        <f t="shared" si="37"/>
        <v>0</v>
      </c>
      <c r="CG15" s="11">
        <f t="shared" si="38"/>
        <v>0</v>
      </c>
      <c r="CH15" s="11">
        <f t="shared" si="39"/>
        <v>0</v>
      </c>
      <c r="CI15" s="11">
        <f t="shared" si="40"/>
        <v>0</v>
      </c>
      <c r="CJ15" s="11">
        <f t="shared" si="41"/>
        <v>0</v>
      </c>
      <c r="CK15" s="11">
        <f t="shared" si="42"/>
        <v>0</v>
      </c>
      <c r="CL15" s="11">
        <f t="shared" si="43"/>
        <v>0</v>
      </c>
      <c r="CM15" s="11">
        <f t="shared" si="44"/>
        <v>0</v>
      </c>
      <c r="CN15" s="11">
        <f t="shared" si="45"/>
        <v>0</v>
      </c>
      <c r="CO15" s="11">
        <f t="shared" si="46"/>
        <v>0</v>
      </c>
      <c r="CP15" s="11">
        <f t="shared" si="47"/>
        <v>0</v>
      </c>
      <c r="CQ15" s="11">
        <f t="shared" si="48"/>
        <v>0</v>
      </c>
      <c r="CR15" s="11">
        <f t="shared" si="49"/>
        <v>0</v>
      </c>
      <c r="CS15" s="11">
        <f t="shared" si="50"/>
        <v>0</v>
      </c>
      <c r="CT15" s="11">
        <f t="shared" si="51"/>
        <v>0</v>
      </c>
      <c r="CU15" s="11">
        <f t="shared" si="52"/>
        <v>0</v>
      </c>
      <c r="CV15" s="11">
        <f t="shared" si="53"/>
        <v>0</v>
      </c>
      <c r="CW15" s="11">
        <f t="shared" si="54"/>
        <v>0</v>
      </c>
      <c r="CX15" s="11">
        <f t="shared" si="55"/>
        <v>0</v>
      </c>
      <c r="CY15" s="11">
        <f t="shared" si="56"/>
        <v>0</v>
      </c>
      <c r="CZ15" s="11">
        <f t="shared" si="57"/>
        <v>0</v>
      </c>
      <c r="DA15" s="11">
        <f t="shared" si="58"/>
        <v>0</v>
      </c>
      <c r="DB15" s="11">
        <f t="shared" si="59"/>
        <v>0</v>
      </c>
      <c r="DC15" s="11">
        <f t="shared" si="60"/>
        <v>0</v>
      </c>
      <c r="DD15" s="11">
        <f t="shared" si="61"/>
        <v>0</v>
      </c>
      <c r="DE15" s="11">
        <f t="shared" si="62"/>
        <v>0</v>
      </c>
      <c r="DF15" s="11">
        <f t="shared" si="63"/>
        <v>0</v>
      </c>
    </row>
    <row r="16" spans="4:110" ht="16.5">
      <c r="D16" s="4" t="str">
        <f>'Coûts energétiques'!B15</f>
        <v>Eau/égouts</v>
      </c>
      <c r="E16" s="167"/>
      <c r="F16" s="168"/>
      <c r="G16" s="169"/>
      <c r="H16" s="170"/>
      <c r="AH16">
        <f t="shared" si="0"/>
        <v>0</v>
      </c>
      <c r="AI16" s="10">
        <f>'Coûts energétiques'!AY15</f>
        <v>0</v>
      </c>
      <c r="AL16" t="str">
        <f t="shared" si="1"/>
        <v>Eau/égouts</v>
      </c>
      <c r="AM16" s="11">
        <f t="shared" si="2"/>
        <v>0</v>
      </c>
      <c r="AN16" s="11">
        <f aca="true" t="shared" si="70" ref="AN16:AX16">AM16</f>
        <v>0</v>
      </c>
      <c r="AO16" s="11">
        <f t="shared" si="70"/>
        <v>0</v>
      </c>
      <c r="AP16" s="11">
        <f t="shared" si="70"/>
        <v>0</v>
      </c>
      <c r="AQ16" s="11">
        <f t="shared" si="70"/>
        <v>0</v>
      </c>
      <c r="AR16" s="11">
        <f t="shared" si="70"/>
        <v>0</v>
      </c>
      <c r="AS16" s="11">
        <f t="shared" si="70"/>
        <v>0</v>
      </c>
      <c r="AT16" s="11">
        <f t="shared" si="70"/>
        <v>0</v>
      </c>
      <c r="AU16" s="11">
        <f t="shared" si="70"/>
        <v>0</v>
      </c>
      <c r="AV16" s="11">
        <f t="shared" si="70"/>
        <v>0</v>
      </c>
      <c r="AW16" s="11">
        <f t="shared" si="70"/>
        <v>0</v>
      </c>
      <c r="AX16" s="11">
        <f t="shared" si="70"/>
        <v>0</v>
      </c>
      <c r="AY16" s="11">
        <f t="shared" si="4"/>
        <v>0</v>
      </c>
      <c r="AZ16" s="11">
        <f t="shared" si="5"/>
        <v>0</v>
      </c>
      <c r="BA16" s="11">
        <f t="shared" si="6"/>
        <v>0</v>
      </c>
      <c r="BB16" s="11">
        <f t="shared" si="7"/>
        <v>0</v>
      </c>
      <c r="BC16" s="11">
        <f t="shared" si="8"/>
        <v>0</v>
      </c>
      <c r="BD16" s="11">
        <f t="shared" si="9"/>
        <v>0</v>
      </c>
      <c r="BE16" s="11">
        <f t="shared" si="10"/>
        <v>0</v>
      </c>
      <c r="BF16" s="11">
        <f t="shared" si="11"/>
        <v>0</v>
      </c>
      <c r="BG16" s="11">
        <f t="shared" si="12"/>
        <v>0</v>
      </c>
      <c r="BH16" s="11">
        <f t="shared" si="13"/>
        <v>0</v>
      </c>
      <c r="BI16" s="11">
        <f t="shared" si="14"/>
        <v>0</v>
      </c>
      <c r="BJ16" s="11">
        <f t="shared" si="15"/>
        <v>0</v>
      </c>
      <c r="BK16" s="11">
        <f t="shared" si="16"/>
        <v>0</v>
      </c>
      <c r="BL16" s="11">
        <f t="shared" si="17"/>
        <v>0</v>
      </c>
      <c r="BM16" s="11">
        <f t="shared" si="18"/>
        <v>0</v>
      </c>
      <c r="BN16" s="11">
        <f t="shared" si="19"/>
        <v>0</v>
      </c>
      <c r="BO16" s="11">
        <f t="shared" si="20"/>
        <v>0</v>
      </c>
      <c r="BP16" s="11">
        <f t="shared" si="21"/>
        <v>0</v>
      </c>
      <c r="BQ16" s="11">
        <f t="shared" si="22"/>
        <v>0</v>
      </c>
      <c r="BR16" s="11">
        <f t="shared" si="23"/>
        <v>0</v>
      </c>
      <c r="BS16" s="11">
        <f t="shared" si="24"/>
        <v>0</v>
      </c>
      <c r="BT16" s="11">
        <f t="shared" si="25"/>
        <v>0</v>
      </c>
      <c r="BU16" s="11">
        <f t="shared" si="26"/>
        <v>0</v>
      </c>
      <c r="BV16" s="11">
        <f t="shared" si="27"/>
        <v>0</v>
      </c>
      <c r="BW16" s="11">
        <f t="shared" si="28"/>
        <v>0</v>
      </c>
      <c r="BX16" s="11">
        <f t="shared" si="29"/>
        <v>0</v>
      </c>
      <c r="BY16" s="11">
        <f t="shared" si="30"/>
        <v>0</v>
      </c>
      <c r="BZ16" s="11">
        <f t="shared" si="31"/>
        <v>0</v>
      </c>
      <c r="CA16" s="11">
        <f t="shared" si="32"/>
        <v>0</v>
      </c>
      <c r="CB16" s="11">
        <f t="shared" si="33"/>
        <v>0</v>
      </c>
      <c r="CC16" s="11">
        <f t="shared" si="34"/>
        <v>0</v>
      </c>
      <c r="CD16" s="11">
        <f t="shared" si="35"/>
        <v>0</v>
      </c>
      <c r="CE16" s="11">
        <f t="shared" si="36"/>
        <v>0</v>
      </c>
      <c r="CF16" s="11">
        <f t="shared" si="37"/>
        <v>0</v>
      </c>
      <c r="CG16" s="11">
        <f t="shared" si="38"/>
        <v>0</v>
      </c>
      <c r="CH16" s="11">
        <f t="shared" si="39"/>
        <v>0</v>
      </c>
      <c r="CI16" s="11">
        <f t="shared" si="40"/>
        <v>0</v>
      </c>
      <c r="CJ16" s="11">
        <f t="shared" si="41"/>
        <v>0</v>
      </c>
      <c r="CK16" s="11">
        <f t="shared" si="42"/>
        <v>0</v>
      </c>
      <c r="CL16" s="11">
        <f t="shared" si="43"/>
        <v>0</v>
      </c>
      <c r="CM16" s="11">
        <f t="shared" si="44"/>
        <v>0</v>
      </c>
      <c r="CN16" s="11">
        <f t="shared" si="45"/>
        <v>0</v>
      </c>
      <c r="CO16" s="11">
        <f t="shared" si="46"/>
        <v>0</v>
      </c>
      <c r="CP16" s="11">
        <f t="shared" si="47"/>
        <v>0</v>
      </c>
      <c r="CQ16" s="11">
        <f t="shared" si="48"/>
        <v>0</v>
      </c>
      <c r="CR16" s="11">
        <f t="shared" si="49"/>
        <v>0</v>
      </c>
      <c r="CS16" s="11">
        <f t="shared" si="50"/>
        <v>0</v>
      </c>
      <c r="CT16" s="11">
        <f t="shared" si="51"/>
        <v>0</v>
      </c>
      <c r="CU16" s="11">
        <f t="shared" si="52"/>
        <v>0</v>
      </c>
      <c r="CV16" s="11">
        <f t="shared" si="53"/>
        <v>0</v>
      </c>
      <c r="CW16" s="11">
        <f t="shared" si="54"/>
        <v>0</v>
      </c>
      <c r="CX16" s="11">
        <f t="shared" si="55"/>
        <v>0</v>
      </c>
      <c r="CY16" s="11">
        <f t="shared" si="56"/>
        <v>0</v>
      </c>
      <c r="CZ16" s="11">
        <f t="shared" si="57"/>
        <v>0</v>
      </c>
      <c r="DA16" s="11">
        <f t="shared" si="58"/>
        <v>0</v>
      </c>
      <c r="DB16" s="11">
        <f t="shared" si="59"/>
        <v>0</v>
      </c>
      <c r="DC16" s="11">
        <f t="shared" si="60"/>
        <v>0</v>
      </c>
      <c r="DD16" s="11">
        <f t="shared" si="61"/>
        <v>0</v>
      </c>
      <c r="DE16" s="11">
        <f t="shared" si="62"/>
        <v>0</v>
      </c>
      <c r="DF16" s="11">
        <f t="shared" si="63"/>
        <v>0</v>
      </c>
    </row>
    <row r="17" spans="4:110" ht="17.25" thickBot="1">
      <c r="D17" s="7" t="str">
        <f>'Coûts energétiques'!B16</f>
        <v>Autre (préciser)</v>
      </c>
      <c r="E17" s="171"/>
      <c r="F17" s="172"/>
      <c r="G17" s="173"/>
      <c r="H17" s="174"/>
      <c r="AH17">
        <f t="shared" si="0"/>
        <v>0</v>
      </c>
      <c r="AI17" s="10">
        <f>'Coûts energétiques'!AY16</f>
        <v>0</v>
      </c>
      <c r="AL17" t="str">
        <f t="shared" si="1"/>
        <v>Autre (préciser)</v>
      </c>
      <c r="AM17" s="11">
        <f t="shared" si="2"/>
        <v>0</v>
      </c>
      <c r="AN17" s="11">
        <f aca="true" t="shared" si="71" ref="AN17:AX17">AM17</f>
        <v>0</v>
      </c>
      <c r="AO17" s="11">
        <f t="shared" si="71"/>
        <v>0</v>
      </c>
      <c r="AP17" s="11">
        <f t="shared" si="71"/>
        <v>0</v>
      </c>
      <c r="AQ17" s="11">
        <f t="shared" si="71"/>
        <v>0</v>
      </c>
      <c r="AR17" s="11">
        <f t="shared" si="71"/>
        <v>0</v>
      </c>
      <c r="AS17" s="11">
        <f t="shared" si="71"/>
        <v>0</v>
      </c>
      <c r="AT17" s="11">
        <f t="shared" si="71"/>
        <v>0</v>
      </c>
      <c r="AU17" s="11">
        <f t="shared" si="71"/>
        <v>0</v>
      </c>
      <c r="AV17" s="11">
        <f t="shared" si="71"/>
        <v>0</v>
      </c>
      <c r="AW17" s="11">
        <f t="shared" si="71"/>
        <v>0</v>
      </c>
      <c r="AX17" s="11">
        <f t="shared" si="71"/>
        <v>0</v>
      </c>
      <c r="AY17" s="11">
        <f t="shared" si="4"/>
        <v>0</v>
      </c>
      <c r="AZ17" s="11">
        <f t="shared" si="5"/>
        <v>0</v>
      </c>
      <c r="BA17" s="11">
        <f t="shared" si="6"/>
        <v>0</v>
      </c>
      <c r="BB17" s="11">
        <f t="shared" si="7"/>
        <v>0</v>
      </c>
      <c r="BC17" s="11">
        <f t="shared" si="8"/>
        <v>0</v>
      </c>
      <c r="BD17" s="11">
        <f t="shared" si="9"/>
        <v>0</v>
      </c>
      <c r="BE17" s="11">
        <f t="shared" si="10"/>
        <v>0</v>
      </c>
      <c r="BF17" s="11">
        <f t="shared" si="11"/>
        <v>0</v>
      </c>
      <c r="BG17" s="11">
        <f t="shared" si="12"/>
        <v>0</v>
      </c>
      <c r="BH17" s="11">
        <f t="shared" si="13"/>
        <v>0</v>
      </c>
      <c r="BI17" s="11">
        <f t="shared" si="14"/>
        <v>0</v>
      </c>
      <c r="BJ17" s="11">
        <f t="shared" si="15"/>
        <v>0</v>
      </c>
      <c r="BK17" s="11">
        <f t="shared" si="16"/>
        <v>0</v>
      </c>
      <c r="BL17" s="11">
        <f t="shared" si="17"/>
        <v>0</v>
      </c>
      <c r="BM17" s="11">
        <f t="shared" si="18"/>
        <v>0</v>
      </c>
      <c r="BN17" s="11">
        <f t="shared" si="19"/>
        <v>0</v>
      </c>
      <c r="BO17" s="11">
        <f t="shared" si="20"/>
        <v>0</v>
      </c>
      <c r="BP17" s="11">
        <f t="shared" si="21"/>
        <v>0</v>
      </c>
      <c r="BQ17" s="11">
        <f t="shared" si="22"/>
        <v>0</v>
      </c>
      <c r="BR17" s="11">
        <f t="shared" si="23"/>
        <v>0</v>
      </c>
      <c r="BS17" s="11">
        <f t="shared" si="24"/>
        <v>0</v>
      </c>
      <c r="BT17" s="11">
        <f t="shared" si="25"/>
        <v>0</v>
      </c>
      <c r="BU17" s="11">
        <f t="shared" si="26"/>
        <v>0</v>
      </c>
      <c r="BV17" s="11">
        <f t="shared" si="27"/>
        <v>0</v>
      </c>
      <c r="BW17" s="11">
        <f t="shared" si="28"/>
        <v>0</v>
      </c>
      <c r="BX17" s="11">
        <f t="shared" si="29"/>
        <v>0</v>
      </c>
      <c r="BY17" s="11">
        <f t="shared" si="30"/>
        <v>0</v>
      </c>
      <c r="BZ17" s="11">
        <f t="shared" si="31"/>
        <v>0</v>
      </c>
      <c r="CA17" s="11">
        <f t="shared" si="32"/>
        <v>0</v>
      </c>
      <c r="CB17" s="11">
        <f t="shared" si="33"/>
        <v>0</v>
      </c>
      <c r="CC17" s="11">
        <f t="shared" si="34"/>
        <v>0</v>
      </c>
      <c r="CD17" s="11">
        <f t="shared" si="35"/>
        <v>0</v>
      </c>
      <c r="CE17" s="11">
        <f t="shared" si="36"/>
        <v>0</v>
      </c>
      <c r="CF17" s="11">
        <f t="shared" si="37"/>
        <v>0</v>
      </c>
      <c r="CG17" s="11">
        <f t="shared" si="38"/>
        <v>0</v>
      </c>
      <c r="CH17" s="11">
        <f t="shared" si="39"/>
        <v>0</v>
      </c>
      <c r="CI17" s="11">
        <f t="shared" si="40"/>
        <v>0</v>
      </c>
      <c r="CJ17" s="11">
        <f t="shared" si="41"/>
        <v>0</v>
      </c>
      <c r="CK17" s="11">
        <f t="shared" si="42"/>
        <v>0</v>
      </c>
      <c r="CL17" s="11">
        <f t="shared" si="43"/>
        <v>0</v>
      </c>
      <c r="CM17" s="11">
        <f t="shared" si="44"/>
        <v>0</v>
      </c>
      <c r="CN17" s="11">
        <f t="shared" si="45"/>
        <v>0</v>
      </c>
      <c r="CO17" s="11">
        <f t="shared" si="46"/>
        <v>0</v>
      </c>
      <c r="CP17" s="11">
        <f t="shared" si="47"/>
        <v>0</v>
      </c>
      <c r="CQ17" s="11">
        <f t="shared" si="48"/>
        <v>0</v>
      </c>
      <c r="CR17" s="11">
        <f t="shared" si="49"/>
        <v>0</v>
      </c>
      <c r="CS17" s="11">
        <f t="shared" si="50"/>
        <v>0</v>
      </c>
      <c r="CT17" s="11">
        <f t="shared" si="51"/>
        <v>0</v>
      </c>
      <c r="CU17" s="11">
        <f t="shared" si="52"/>
        <v>0</v>
      </c>
      <c r="CV17" s="11">
        <f t="shared" si="53"/>
        <v>0</v>
      </c>
      <c r="CW17" s="11">
        <f t="shared" si="54"/>
        <v>0</v>
      </c>
      <c r="CX17" s="11">
        <f t="shared" si="55"/>
        <v>0</v>
      </c>
      <c r="CY17" s="11">
        <f t="shared" si="56"/>
        <v>0</v>
      </c>
      <c r="CZ17" s="11">
        <f t="shared" si="57"/>
        <v>0</v>
      </c>
      <c r="DA17" s="11">
        <f t="shared" si="58"/>
        <v>0</v>
      </c>
      <c r="DB17" s="11">
        <f t="shared" si="59"/>
        <v>0</v>
      </c>
      <c r="DC17" s="11">
        <f t="shared" si="60"/>
        <v>0</v>
      </c>
      <c r="DD17" s="11">
        <f t="shared" si="61"/>
        <v>0</v>
      </c>
      <c r="DE17" s="11">
        <f t="shared" si="62"/>
        <v>0</v>
      </c>
      <c r="DF17" s="11">
        <f t="shared" si="63"/>
        <v>0</v>
      </c>
    </row>
    <row r="18" spans="34:36" ht="12.75">
      <c r="AH18">
        <f>SUM(AH9:AH17)</f>
        <v>224200</v>
      </c>
      <c r="AI18" s="10">
        <f>'Coûts energétiques'!AY17</f>
        <v>11420000</v>
      </c>
      <c r="AJ18" s="12">
        <f>AH18/AI18</f>
        <v>0.019632224168126093</v>
      </c>
    </row>
    <row r="19" spans="38:110" ht="12.75">
      <c r="AL19" t="s">
        <v>65</v>
      </c>
      <c r="AM19" s="11">
        <f aca="true" t="shared" si="72" ref="AM19:BR19">SUM(AM9:AM18)</f>
        <v>951666.6666666667</v>
      </c>
      <c r="AN19" s="11">
        <f t="shared" si="72"/>
        <v>951666.6666666667</v>
      </c>
      <c r="AO19" s="11">
        <f t="shared" si="72"/>
        <v>951666.6666666667</v>
      </c>
      <c r="AP19" s="11">
        <f t="shared" si="72"/>
        <v>951666.6666666667</v>
      </c>
      <c r="AQ19" s="11">
        <f t="shared" si="72"/>
        <v>951666.6666666667</v>
      </c>
      <c r="AR19" s="11">
        <f t="shared" si="72"/>
        <v>951666.6666666667</v>
      </c>
      <c r="AS19" s="11">
        <f t="shared" si="72"/>
        <v>951666.6666666667</v>
      </c>
      <c r="AT19" s="11">
        <f t="shared" si="72"/>
        <v>951666.6666666667</v>
      </c>
      <c r="AU19" s="11">
        <f t="shared" si="72"/>
        <v>951666.6666666667</v>
      </c>
      <c r="AV19" s="11">
        <f t="shared" si="72"/>
        <v>951666.6666666667</v>
      </c>
      <c r="AW19" s="11">
        <f t="shared" si="72"/>
        <v>951666.6666666667</v>
      </c>
      <c r="AX19" s="11">
        <f t="shared" si="72"/>
        <v>951666.6666666667</v>
      </c>
      <c r="AY19" s="11">
        <f t="shared" si="72"/>
        <v>972125</v>
      </c>
      <c r="AZ19" s="11">
        <f t="shared" si="72"/>
        <v>972125</v>
      </c>
      <c r="BA19" s="11">
        <f t="shared" si="72"/>
        <v>972125</v>
      </c>
      <c r="BB19" s="11">
        <f t="shared" si="72"/>
        <v>972125</v>
      </c>
      <c r="BC19" s="11">
        <f t="shared" si="72"/>
        <v>972125</v>
      </c>
      <c r="BD19" s="11">
        <f t="shared" si="72"/>
        <v>972125</v>
      </c>
      <c r="BE19" s="11">
        <f t="shared" si="72"/>
        <v>972125</v>
      </c>
      <c r="BF19" s="11">
        <f t="shared" si="72"/>
        <v>972125</v>
      </c>
      <c r="BG19" s="11">
        <f t="shared" si="72"/>
        <v>972125</v>
      </c>
      <c r="BH19" s="11">
        <f t="shared" si="72"/>
        <v>972125</v>
      </c>
      <c r="BI19" s="11">
        <f t="shared" si="72"/>
        <v>972125</v>
      </c>
      <c r="BJ19" s="11">
        <f t="shared" si="72"/>
        <v>972125</v>
      </c>
      <c r="BK19" s="11">
        <f t="shared" si="72"/>
        <v>993063.75</v>
      </c>
      <c r="BL19" s="11">
        <f t="shared" si="72"/>
        <v>993063.75</v>
      </c>
      <c r="BM19" s="11">
        <f t="shared" si="72"/>
        <v>993063.75</v>
      </c>
      <c r="BN19" s="11">
        <f t="shared" si="72"/>
        <v>993063.75</v>
      </c>
      <c r="BO19" s="11">
        <f t="shared" si="72"/>
        <v>993063.75</v>
      </c>
      <c r="BP19" s="11">
        <f t="shared" si="72"/>
        <v>993063.75</v>
      </c>
      <c r="BQ19" s="11">
        <f t="shared" si="72"/>
        <v>993063.75</v>
      </c>
      <c r="BR19" s="11">
        <f t="shared" si="72"/>
        <v>993063.75</v>
      </c>
      <c r="BS19" s="11">
        <f aca="true" t="shared" si="73" ref="BS19:CX19">SUM(BS9:BS18)</f>
        <v>993063.75</v>
      </c>
      <c r="BT19" s="11">
        <f t="shared" si="73"/>
        <v>993063.75</v>
      </c>
      <c r="BU19" s="11">
        <f t="shared" si="73"/>
        <v>993063.75</v>
      </c>
      <c r="BV19" s="11">
        <f t="shared" si="73"/>
        <v>993063.75</v>
      </c>
      <c r="BW19" s="11">
        <f t="shared" si="73"/>
        <v>1014496.0875000001</v>
      </c>
      <c r="BX19" s="11">
        <f t="shared" si="73"/>
        <v>1014496.0875000001</v>
      </c>
      <c r="BY19" s="11">
        <f t="shared" si="73"/>
        <v>1014496.0875000001</v>
      </c>
      <c r="BZ19" s="11">
        <f t="shared" si="73"/>
        <v>1014496.0875000001</v>
      </c>
      <c r="CA19" s="11">
        <f t="shared" si="73"/>
        <v>1014496.0875000001</v>
      </c>
      <c r="CB19" s="11">
        <f t="shared" si="73"/>
        <v>1014496.0875000001</v>
      </c>
      <c r="CC19" s="11">
        <f t="shared" si="73"/>
        <v>1014496.0875000001</v>
      </c>
      <c r="CD19" s="11">
        <f t="shared" si="73"/>
        <v>1014496.0875000001</v>
      </c>
      <c r="CE19" s="11">
        <f t="shared" si="73"/>
        <v>1014496.0875000001</v>
      </c>
      <c r="CF19" s="11">
        <f t="shared" si="73"/>
        <v>1014496.0875000001</v>
      </c>
      <c r="CG19" s="11">
        <f t="shared" si="73"/>
        <v>1014496.0875000001</v>
      </c>
      <c r="CH19" s="11">
        <f t="shared" si="73"/>
        <v>1014496.0875000001</v>
      </c>
      <c r="CI19" s="11">
        <f t="shared" si="73"/>
        <v>1036435.624875</v>
      </c>
      <c r="CJ19" s="11">
        <f t="shared" si="73"/>
        <v>1036435.624875</v>
      </c>
      <c r="CK19" s="11">
        <f t="shared" si="73"/>
        <v>1036435.624875</v>
      </c>
      <c r="CL19" s="11">
        <f t="shared" si="73"/>
        <v>1036435.624875</v>
      </c>
      <c r="CM19" s="11">
        <f t="shared" si="73"/>
        <v>1036435.624875</v>
      </c>
      <c r="CN19" s="11">
        <f t="shared" si="73"/>
        <v>1036435.624875</v>
      </c>
      <c r="CO19" s="11">
        <f t="shared" si="73"/>
        <v>1036435.624875</v>
      </c>
      <c r="CP19" s="11">
        <f t="shared" si="73"/>
        <v>1036435.624875</v>
      </c>
      <c r="CQ19" s="11">
        <f t="shared" si="73"/>
        <v>1036435.624875</v>
      </c>
      <c r="CR19" s="11">
        <f t="shared" si="73"/>
        <v>1036435.624875</v>
      </c>
      <c r="CS19" s="11">
        <f t="shared" si="73"/>
        <v>1036435.624875</v>
      </c>
      <c r="CT19" s="11">
        <f t="shared" si="73"/>
        <v>1036435.624875</v>
      </c>
      <c r="CU19" s="11">
        <f t="shared" si="73"/>
        <v>1058896.43377875</v>
      </c>
      <c r="CV19" s="11">
        <f t="shared" si="73"/>
        <v>1058896.43377875</v>
      </c>
      <c r="CW19" s="11">
        <f t="shared" si="73"/>
        <v>1058896.43377875</v>
      </c>
      <c r="CX19" s="11">
        <f t="shared" si="73"/>
        <v>1058896.43377875</v>
      </c>
      <c r="CY19" s="11">
        <f aca="true" t="shared" si="74" ref="CY19:DF19">SUM(CY9:CY18)</f>
        <v>1058896.43377875</v>
      </c>
      <c r="CZ19" s="11">
        <f t="shared" si="74"/>
        <v>1058896.43377875</v>
      </c>
      <c r="DA19" s="11">
        <f t="shared" si="74"/>
        <v>1058896.43377875</v>
      </c>
      <c r="DB19" s="11">
        <f t="shared" si="74"/>
        <v>1058896.43377875</v>
      </c>
      <c r="DC19" s="11">
        <f t="shared" si="74"/>
        <v>1058896.43377875</v>
      </c>
      <c r="DD19" s="11">
        <f t="shared" si="74"/>
        <v>1058896.43377875</v>
      </c>
      <c r="DE19" s="11">
        <f t="shared" si="74"/>
        <v>1058896.43377875</v>
      </c>
      <c r="DF19" s="11">
        <f t="shared" si="74"/>
        <v>1058896.43377875</v>
      </c>
    </row>
    <row r="20" ht="12.75">
      <c r="AY20" s="5"/>
    </row>
    <row r="21" spans="35:51" ht="12.75">
      <c r="AI21" t="s">
        <v>66</v>
      </c>
      <c r="AJ21" t="s">
        <v>67</v>
      </c>
      <c r="AK21" t="s">
        <v>68</v>
      </c>
      <c r="AY21" s="5"/>
    </row>
    <row r="22" spans="35:110" ht="12.75">
      <c r="AI22" s="13">
        <f aca="true" t="shared" si="75" ref="AI22:AI30">F9</f>
        <v>0.015</v>
      </c>
      <c r="AJ22">
        <f aca="true" t="shared" si="76" ref="AJ22:AJ30">IF(ISERROR(VALUE(RIGHT(G9,2))),0,VALUE(RIGHT(G9,2)))</f>
        <v>6</v>
      </c>
      <c r="AK22">
        <f aca="true" t="shared" si="77" ref="AK22:AK30">IF(ISERROR(VALUE(RIGHT(H9,2))),0,VALUE(RIGHT(H9,2)))</f>
        <v>12</v>
      </c>
      <c r="AL22" t="str">
        <f aca="true" t="shared" si="78" ref="AL22:AL30">D9</f>
        <v>Électricité publique</v>
      </c>
      <c r="AM22" s="12">
        <f aca="true" t="shared" si="79" ref="AM22:BR22">IF(AM7&lt;$AJ$22,0,IF(AND(AM7&gt;=$AJ$22,AM7&lt;=$AK$22),((AM7-$AJ$22)/($AK$22-$AJ$22))*$AI$22,$AI$22))</f>
        <v>0</v>
      </c>
      <c r="AN22" s="12">
        <f t="shared" si="79"/>
        <v>0</v>
      </c>
      <c r="AO22" s="12">
        <f t="shared" si="79"/>
        <v>0</v>
      </c>
      <c r="AP22" s="12">
        <f t="shared" si="79"/>
        <v>0</v>
      </c>
      <c r="AQ22" s="12">
        <f t="shared" si="79"/>
        <v>0</v>
      </c>
      <c r="AR22" s="12">
        <f t="shared" si="79"/>
        <v>0</v>
      </c>
      <c r="AS22" s="12">
        <f t="shared" si="79"/>
        <v>0.0024999999999999996</v>
      </c>
      <c r="AT22" s="12">
        <f t="shared" si="79"/>
        <v>0.004999999999999999</v>
      </c>
      <c r="AU22" s="12">
        <f t="shared" si="79"/>
        <v>0.0075</v>
      </c>
      <c r="AV22" s="12">
        <f t="shared" si="79"/>
        <v>0.009999999999999998</v>
      </c>
      <c r="AW22" s="12">
        <f t="shared" si="79"/>
        <v>0.0125</v>
      </c>
      <c r="AX22" s="12">
        <f t="shared" si="79"/>
        <v>0.015</v>
      </c>
      <c r="AY22" s="12">
        <f t="shared" si="79"/>
        <v>0.015</v>
      </c>
      <c r="AZ22" s="12">
        <f t="shared" si="79"/>
        <v>0.015</v>
      </c>
      <c r="BA22" s="12">
        <f t="shared" si="79"/>
        <v>0.015</v>
      </c>
      <c r="BB22" s="12">
        <f t="shared" si="79"/>
        <v>0.015</v>
      </c>
      <c r="BC22" s="12">
        <f t="shared" si="79"/>
        <v>0.015</v>
      </c>
      <c r="BD22" s="12">
        <f t="shared" si="79"/>
        <v>0.015</v>
      </c>
      <c r="BE22" s="12">
        <f t="shared" si="79"/>
        <v>0.015</v>
      </c>
      <c r="BF22" s="12">
        <f t="shared" si="79"/>
        <v>0.015</v>
      </c>
      <c r="BG22" s="12">
        <f t="shared" si="79"/>
        <v>0.015</v>
      </c>
      <c r="BH22" s="12">
        <f t="shared" si="79"/>
        <v>0.015</v>
      </c>
      <c r="BI22" s="12">
        <f t="shared" si="79"/>
        <v>0.015</v>
      </c>
      <c r="BJ22" s="12">
        <f t="shared" si="79"/>
        <v>0.015</v>
      </c>
      <c r="BK22" s="12">
        <f t="shared" si="79"/>
        <v>0.015</v>
      </c>
      <c r="BL22" s="12">
        <f t="shared" si="79"/>
        <v>0.015</v>
      </c>
      <c r="BM22" s="12">
        <f t="shared" si="79"/>
        <v>0.015</v>
      </c>
      <c r="BN22" s="12">
        <f t="shared" si="79"/>
        <v>0.015</v>
      </c>
      <c r="BO22" s="12">
        <f t="shared" si="79"/>
        <v>0.015</v>
      </c>
      <c r="BP22" s="12">
        <f t="shared" si="79"/>
        <v>0.015</v>
      </c>
      <c r="BQ22" s="12">
        <f t="shared" si="79"/>
        <v>0.015</v>
      </c>
      <c r="BR22" s="12">
        <f t="shared" si="79"/>
        <v>0.015</v>
      </c>
      <c r="BS22" s="12">
        <f aca="true" t="shared" si="80" ref="BS22:CX22">IF(BS7&lt;$AJ$22,0,IF(AND(BS7&gt;=$AJ$22,BS7&lt;=$AK$22),((BS7-$AJ$22)/($AK$22-$AJ$22))*$AI$22,$AI$22))</f>
        <v>0.015</v>
      </c>
      <c r="BT22" s="12">
        <f t="shared" si="80"/>
        <v>0.015</v>
      </c>
      <c r="BU22" s="12">
        <f t="shared" si="80"/>
        <v>0.015</v>
      </c>
      <c r="BV22" s="12">
        <f t="shared" si="80"/>
        <v>0.015</v>
      </c>
      <c r="BW22" s="12">
        <f t="shared" si="80"/>
        <v>0.015</v>
      </c>
      <c r="BX22" s="12">
        <f t="shared" si="80"/>
        <v>0.015</v>
      </c>
      <c r="BY22" s="12">
        <f t="shared" si="80"/>
        <v>0.015</v>
      </c>
      <c r="BZ22" s="12">
        <f t="shared" si="80"/>
        <v>0.015</v>
      </c>
      <c r="CA22" s="12">
        <f t="shared" si="80"/>
        <v>0.015</v>
      </c>
      <c r="CB22" s="12">
        <f t="shared" si="80"/>
        <v>0.015</v>
      </c>
      <c r="CC22" s="12">
        <f t="shared" si="80"/>
        <v>0.015</v>
      </c>
      <c r="CD22" s="12">
        <f t="shared" si="80"/>
        <v>0.015</v>
      </c>
      <c r="CE22" s="12">
        <f t="shared" si="80"/>
        <v>0.015</v>
      </c>
      <c r="CF22" s="12">
        <f t="shared" si="80"/>
        <v>0.015</v>
      </c>
      <c r="CG22" s="12">
        <f t="shared" si="80"/>
        <v>0.015</v>
      </c>
      <c r="CH22" s="12">
        <f t="shared" si="80"/>
        <v>0.015</v>
      </c>
      <c r="CI22" s="12">
        <f t="shared" si="80"/>
        <v>0.015</v>
      </c>
      <c r="CJ22" s="12">
        <f t="shared" si="80"/>
        <v>0.015</v>
      </c>
      <c r="CK22" s="12">
        <f t="shared" si="80"/>
        <v>0.015</v>
      </c>
      <c r="CL22" s="12">
        <f t="shared" si="80"/>
        <v>0.015</v>
      </c>
      <c r="CM22" s="12">
        <f t="shared" si="80"/>
        <v>0.015</v>
      </c>
      <c r="CN22" s="12">
        <f t="shared" si="80"/>
        <v>0.015</v>
      </c>
      <c r="CO22" s="12">
        <f t="shared" si="80"/>
        <v>0.015</v>
      </c>
      <c r="CP22" s="12">
        <f t="shared" si="80"/>
        <v>0.015</v>
      </c>
      <c r="CQ22" s="12">
        <f t="shared" si="80"/>
        <v>0.015</v>
      </c>
      <c r="CR22" s="12">
        <f t="shared" si="80"/>
        <v>0.015</v>
      </c>
      <c r="CS22" s="12">
        <f t="shared" si="80"/>
        <v>0.015</v>
      </c>
      <c r="CT22" s="12">
        <f t="shared" si="80"/>
        <v>0.015</v>
      </c>
      <c r="CU22" s="12">
        <f t="shared" si="80"/>
        <v>0.015</v>
      </c>
      <c r="CV22" s="12">
        <f t="shared" si="80"/>
        <v>0.015</v>
      </c>
      <c r="CW22" s="12">
        <f t="shared" si="80"/>
        <v>0.015</v>
      </c>
      <c r="CX22" s="12">
        <f t="shared" si="80"/>
        <v>0.015</v>
      </c>
      <c r="CY22" s="12">
        <f aca="true" t="shared" si="81" ref="CY22:DF22">IF(CY7&lt;$AJ$22,0,IF(AND(CY7&gt;=$AJ$22,CY7&lt;=$AK$22),((CY7-$AJ$22)/($AK$22-$AJ$22))*$AI$22,$AI$22))</f>
        <v>0.015</v>
      </c>
      <c r="CZ22" s="12">
        <f t="shared" si="81"/>
        <v>0.015</v>
      </c>
      <c r="DA22" s="12">
        <f t="shared" si="81"/>
        <v>0.015</v>
      </c>
      <c r="DB22" s="12">
        <f t="shared" si="81"/>
        <v>0.015</v>
      </c>
      <c r="DC22" s="12">
        <f t="shared" si="81"/>
        <v>0.015</v>
      </c>
      <c r="DD22" s="12">
        <f t="shared" si="81"/>
        <v>0.015</v>
      </c>
      <c r="DE22" s="12">
        <f t="shared" si="81"/>
        <v>0.015</v>
      </c>
      <c r="DF22" s="12">
        <f t="shared" si="81"/>
        <v>0.015</v>
      </c>
    </row>
    <row r="23" spans="35:110" ht="12.75">
      <c r="AI23" s="13">
        <f t="shared" si="75"/>
        <v>0.025</v>
      </c>
      <c r="AJ23">
        <f t="shared" si="76"/>
        <v>4</v>
      </c>
      <c r="AK23">
        <f t="shared" si="77"/>
        <v>14</v>
      </c>
      <c r="AL23" t="str">
        <f t="shared" si="78"/>
        <v>Gaz naturel</v>
      </c>
      <c r="AM23" s="12">
        <f aca="true" t="shared" si="82" ref="AM23:AV30">IF(AM$7&lt;$AJ23,0,IF(AND(AM$7&gt;=$AJ23,AM$7&lt;=$AK23),((AM$7-$AJ23)/($AK23-$AJ23))*$AI23,$AI23))</f>
        <v>0</v>
      </c>
      <c r="AN23" s="12">
        <f t="shared" si="82"/>
        <v>0</v>
      </c>
      <c r="AO23" s="12">
        <f t="shared" si="82"/>
        <v>0</v>
      </c>
      <c r="AP23" s="12">
        <f t="shared" si="82"/>
        <v>0</v>
      </c>
      <c r="AQ23" s="12">
        <f t="shared" si="82"/>
        <v>0.0025000000000000005</v>
      </c>
      <c r="AR23" s="12">
        <f t="shared" si="82"/>
        <v>0.005000000000000001</v>
      </c>
      <c r="AS23" s="12">
        <f t="shared" si="82"/>
        <v>0.0075</v>
      </c>
      <c r="AT23" s="12">
        <f t="shared" si="82"/>
        <v>0.010000000000000002</v>
      </c>
      <c r="AU23" s="12">
        <f t="shared" si="82"/>
        <v>0.0125</v>
      </c>
      <c r="AV23" s="12">
        <f t="shared" si="82"/>
        <v>0.015</v>
      </c>
      <c r="AW23" s="12">
        <f aca="true" t="shared" si="83" ref="AW23:BF30">IF(AW$7&lt;$AJ23,0,IF(AND(AW$7&gt;=$AJ23,AW$7&lt;=$AK23),((AW$7-$AJ23)/($AK23-$AJ23))*$AI23,$AI23))</f>
        <v>0.017499999999999998</v>
      </c>
      <c r="AX23" s="12">
        <f t="shared" si="83"/>
        <v>0.020000000000000004</v>
      </c>
      <c r="AY23" s="12">
        <f t="shared" si="83"/>
        <v>0.022500000000000003</v>
      </c>
      <c r="AZ23" s="12">
        <f t="shared" si="83"/>
        <v>0.025</v>
      </c>
      <c r="BA23" s="12">
        <f t="shared" si="83"/>
        <v>0.025</v>
      </c>
      <c r="BB23" s="12">
        <f t="shared" si="83"/>
        <v>0.025</v>
      </c>
      <c r="BC23" s="12">
        <f t="shared" si="83"/>
        <v>0.025</v>
      </c>
      <c r="BD23" s="12">
        <f t="shared" si="83"/>
        <v>0.025</v>
      </c>
      <c r="BE23" s="12">
        <f t="shared" si="83"/>
        <v>0.025</v>
      </c>
      <c r="BF23" s="12">
        <f t="shared" si="83"/>
        <v>0.025</v>
      </c>
      <c r="BG23" s="12">
        <f aca="true" t="shared" si="84" ref="BG23:BP30">IF(BG$7&lt;$AJ23,0,IF(AND(BG$7&gt;=$AJ23,BG$7&lt;=$AK23),((BG$7-$AJ23)/($AK23-$AJ23))*$AI23,$AI23))</f>
        <v>0.025</v>
      </c>
      <c r="BH23" s="12">
        <f t="shared" si="84"/>
        <v>0.025</v>
      </c>
      <c r="BI23" s="12">
        <f t="shared" si="84"/>
        <v>0.025</v>
      </c>
      <c r="BJ23" s="12">
        <f t="shared" si="84"/>
        <v>0.025</v>
      </c>
      <c r="BK23" s="12">
        <f t="shared" si="84"/>
        <v>0.025</v>
      </c>
      <c r="BL23" s="12">
        <f t="shared" si="84"/>
        <v>0.025</v>
      </c>
      <c r="BM23" s="12">
        <f t="shared" si="84"/>
        <v>0.025</v>
      </c>
      <c r="BN23" s="12">
        <f t="shared" si="84"/>
        <v>0.025</v>
      </c>
      <c r="BO23" s="12">
        <f t="shared" si="84"/>
        <v>0.025</v>
      </c>
      <c r="BP23" s="12">
        <f t="shared" si="84"/>
        <v>0.025</v>
      </c>
      <c r="BQ23" s="12">
        <f aca="true" t="shared" si="85" ref="BQ23:BZ30">IF(BQ$7&lt;$AJ23,0,IF(AND(BQ$7&gt;=$AJ23,BQ$7&lt;=$AK23),((BQ$7-$AJ23)/($AK23-$AJ23))*$AI23,$AI23))</f>
        <v>0.025</v>
      </c>
      <c r="BR23" s="12">
        <f t="shared" si="85"/>
        <v>0.025</v>
      </c>
      <c r="BS23" s="12">
        <f t="shared" si="85"/>
        <v>0.025</v>
      </c>
      <c r="BT23" s="12">
        <f t="shared" si="85"/>
        <v>0.025</v>
      </c>
      <c r="BU23" s="12">
        <f t="shared" si="85"/>
        <v>0.025</v>
      </c>
      <c r="BV23" s="12">
        <f t="shared" si="85"/>
        <v>0.025</v>
      </c>
      <c r="BW23" s="12">
        <f t="shared" si="85"/>
        <v>0.025</v>
      </c>
      <c r="BX23" s="12">
        <f t="shared" si="85"/>
        <v>0.025</v>
      </c>
      <c r="BY23" s="12">
        <f t="shared" si="85"/>
        <v>0.025</v>
      </c>
      <c r="BZ23" s="12">
        <f t="shared" si="85"/>
        <v>0.025</v>
      </c>
      <c r="CA23" s="12">
        <f aca="true" t="shared" si="86" ref="CA23:CJ30">IF(CA$7&lt;$AJ23,0,IF(AND(CA$7&gt;=$AJ23,CA$7&lt;=$AK23),((CA$7-$AJ23)/($AK23-$AJ23))*$AI23,$AI23))</f>
        <v>0.025</v>
      </c>
      <c r="CB23" s="12">
        <f t="shared" si="86"/>
        <v>0.025</v>
      </c>
      <c r="CC23" s="12">
        <f t="shared" si="86"/>
        <v>0.025</v>
      </c>
      <c r="CD23" s="12">
        <f t="shared" si="86"/>
        <v>0.025</v>
      </c>
      <c r="CE23" s="12">
        <f t="shared" si="86"/>
        <v>0.025</v>
      </c>
      <c r="CF23" s="12">
        <f t="shared" si="86"/>
        <v>0.025</v>
      </c>
      <c r="CG23" s="12">
        <f t="shared" si="86"/>
        <v>0.025</v>
      </c>
      <c r="CH23" s="12">
        <f t="shared" si="86"/>
        <v>0.025</v>
      </c>
      <c r="CI23" s="12">
        <f t="shared" si="86"/>
        <v>0.025</v>
      </c>
      <c r="CJ23" s="12">
        <f t="shared" si="86"/>
        <v>0.025</v>
      </c>
      <c r="CK23" s="12">
        <f aca="true" t="shared" si="87" ref="CK23:CT30">IF(CK$7&lt;$AJ23,0,IF(AND(CK$7&gt;=$AJ23,CK$7&lt;=$AK23),((CK$7-$AJ23)/($AK23-$AJ23))*$AI23,$AI23))</f>
        <v>0.025</v>
      </c>
      <c r="CL23" s="12">
        <f t="shared" si="87"/>
        <v>0.025</v>
      </c>
      <c r="CM23" s="12">
        <f t="shared" si="87"/>
        <v>0.025</v>
      </c>
      <c r="CN23" s="12">
        <f t="shared" si="87"/>
        <v>0.025</v>
      </c>
      <c r="CO23" s="12">
        <f t="shared" si="87"/>
        <v>0.025</v>
      </c>
      <c r="CP23" s="12">
        <f t="shared" si="87"/>
        <v>0.025</v>
      </c>
      <c r="CQ23" s="12">
        <f t="shared" si="87"/>
        <v>0.025</v>
      </c>
      <c r="CR23" s="12">
        <f t="shared" si="87"/>
        <v>0.025</v>
      </c>
      <c r="CS23" s="12">
        <f t="shared" si="87"/>
        <v>0.025</v>
      </c>
      <c r="CT23" s="12">
        <f t="shared" si="87"/>
        <v>0.025</v>
      </c>
      <c r="CU23" s="12">
        <f aca="true" t="shared" si="88" ref="CU23:DF30">IF(CU$7&lt;$AJ23,0,IF(AND(CU$7&gt;=$AJ23,CU$7&lt;=$AK23),((CU$7-$AJ23)/($AK23-$AJ23))*$AI23,$AI23))</f>
        <v>0.025</v>
      </c>
      <c r="CV23" s="12">
        <f t="shared" si="88"/>
        <v>0.025</v>
      </c>
      <c r="CW23" s="12">
        <f t="shared" si="88"/>
        <v>0.025</v>
      </c>
      <c r="CX23" s="12">
        <f t="shared" si="88"/>
        <v>0.025</v>
      </c>
      <c r="CY23" s="12">
        <f t="shared" si="88"/>
        <v>0.025</v>
      </c>
      <c r="CZ23" s="12">
        <f t="shared" si="88"/>
        <v>0.025</v>
      </c>
      <c r="DA23" s="12">
        <f t="shared" si="88"/>
        <v>0.025</v>
      </c>
      <c r="DB23" s="12">
        <f t="shared" si="88"/>
        <v>0.025</v>
      </c>
      <c r="DC23" s="12">
        <f t="shared" si="88"/>
        <v>0.025</v>
      </c>
      <c r="DD23" s="12">
        <f t="shared" si="88"/>
        <v>0.025</v>
      </c>
      <c r="DE23" s="12">
        <f t="shared" si="88"/>
        <v>0.025</v>
      </c>
      <c r="DF23" s="12">
        <f t="shared" si="88"/>
        <v>0.025</v>
      </c>
    </row>
    <row r="24" spans="35:110" ht="12.75">
      <c r="AI24" s="13">
        <f t="shared" si="75"/>
        <v>0.035</v>
      </c>
      <c r="AJ24">
        <f t="shared" si="76"/>
        <v>3</v>
      </c>
      <c r="AK24">
        <f t="shared" si="77"/>
        <v>15</v>
      </c>
      <c r="AL24" t="str">
        <f t="shared" si="78"/>
        <v>Mazout</v>
      </c>
      <c r="AM24" s="12">
        <f t="shared" si="82"/>
        <v>0</v>
      </c>
      <c r="AN24" s="12">
        <f t="shared" si="82"/>
        <v>0</v>
      </c>
      <c r="AO24" s="12">
        <f t="shared" si="82"/>
        <v>0</v>
      </c>
      <c r="AP24" s="12">
        <f t="shared" si="82"/>
        <v>0.002916666666666667</v>
      </c>
      <c r="AQ24" s="12">
        <f t="shared" si="82"/>
        <v>0.005833333333333334</v>
      </c>
      <c r="AR24" s="12">
        <f t="shared" si="82"/>
        <v>0.00875</v>
      </c>
      <c r="AS24" s="12">
        <f t="shared" si="82"/>
        <v>0.011666666666666667</v>
      </c>
      <c r="AT24" s="12">
        <f t="shared" si="82"/>
        <v>0.014583333333333335</v>
      </c>
      <c r="AU24" s="12">
        <f t="shared" si="82"/>
        <v>0.0175</v>
      </c>
      <c r="AV24" s="12">
        <f t="shared" si="82"/>
        <v>0.02041666666666667</v>
      </c>
      <c r="AW24" s="12">
        <f t="shared" si="83"/>
        <v>0.023333333333333334</v>
      </c>
      <c r="AX24" s="12">
        <f t="shared" si="83"/>
        <v>0.026250000000000002</v>
      </c>
      <c r="AY24" s="12">
        <f t="shared" si="83"/>
        <v>0.02916666666666667</v>
      </c>
      <c r="AZ24" s="12">
        <f t="shared" si="83"/>
        <v>0.03208333333333333</v>
      </c>
      <c r="BA24" s="12">
        <f t="shared" si="83"/>
        <v>0.035</v>
      </c>
      <c r="BB24" s="12">
        <f t="shared" si="83"/>
        <v>0.035</v>
      </c>
      <c r="BC24" s="12">
        <f t="shared" si="83"/>
        <v>0.035</v>
      </c>
      <c r="BD24" s="12">
        <f t="shared" si="83"/>
        <v>0.035</v>
      </c>
      <c r="BE24" s="12">
        <f t="shared" si="83"/>
        <v>0.035</v>
      </c>
      <c r="BF24" s="12">
        <f t="shared" si="83"/>
        <v>0.035</v>
      </c>
      <c r="BG24" s="12">
        <f t="shared" si="84"/>
        <v>0.035</v>
      </c>
      <c r="BH24" s="12">
        <f t="shared" si="84"/>
        <v>0.035</v>
      </c>
      <c r="BI24" s="12">
        <f t="shared" si="84"/>
        <v>0.035</v>
      </c>
      <c r="BJ24" s="12">
        <f t="shared" si="84"/>
        <v>0.035</v>
      </c>
      <c r="BK24" s="12">
        <f t="shared" si="84"/>
        <v>0.035</v>
      </c>
      <c r="BL24" s="12">
        <f t="shared" si="84"/>
        <v>0.035</v>
      </c>
      <c r="BM24" s="12">
        <f t="shared" si="84"/>
        <v>0.035</v>
      </c>
      <c r="BN24" s="12">
        <f t="shared" si="84"/>
        <v>0.035</v>
      </c>
      <c r="BO24" s="12">
        <f t="shared" si="84"/>
        <v>0.035</v>
      </c>
      <c r="BP24" s="12">
        <f t="shared" si="84"/>
        <v>0.035</v>
      </c>
      <c r="BQ24" s="12">
        <f t="shared" si="85"/>
        <v>0.035</v>
      </c>
      <c r="BR24" s="12">
        <f t="shared" si="85"/>
        <v>0.035</v>
      </c>
      <c r="BS24" s="12">
        <f t="shared" si="85"/>
        <v>0.035</v>
      </c>
      <c r="BT24" s="12">
        <f t="shared" si="85"/>
        <v>0.035</v>
      </c>
      <c r="BU24" s="12">
        <f t="shared" si="85"/>
        <v>0.035</v>
      </c>
      <c r="BV24" s="12">
        <f t="shared" si="85"/>
        <v>0.035</v>
      </c>
      <c r="BW24" s="12">
        <f t="shared" si="85"/>
        <v>0.035</v>
      </c>
      <c r="BX24" s="12">
        <f t="shared" si="85"/>
        <v>0.035</v>
      </c>
      <c r="BY24" s="12">
        <f t="shared" si="85"/>
        <v>0.035</v>
      </c>
      <c r="BZ24" s="12">
        <f t="shared" si="85"/>
        <v>0.035</v>
      </c>
      <c r="CA24" s="12">
        <f t="shared" si="86"/>
        <v>0.035</v>
      </c>
      <c r="CB24" s="12">
        <f t="shared" si="86"/>
        <v>0.035</v>
      </c>
      <c r="CC24" s="12">
        <f t="shared" si="86"/>
        <v>0.035</v>
      </c>
      <c r="CD24" s="12">
        <f t="shared" si="86"/>
        <v>0.035</v>
      </c>
      <c r="CE24" s="12">
        <f t="shared" si="86"/>
        <v>0.035</v>
      </c>
      <c r="CF24" s="12">
        <f t="shared" si="86"/>
        <v>0.035</v>
      </c>
      <c r="CG24" s="12">
        <f t="shared" si="86"/>
        <v>0.035</v>
      </c>
      <c r="CH24" s="12">
        <f t="shared" si="86"/>
        <v>0.035</v>
      </c>
      <c r="CI24" s="12">
        <f t="shared" si="86"/>
        <v>0.035</v>
      </c>
      <c r="CJ24" s="12">
        <f t="shared" si="86"/>
        <v>0.035</v>
      </c>
      <c r="CK24" s="12">
        <f t="shared" si="87"/>
        <v>0.035</v>
      </c>
      <c r="CL24" s="12">
        <f t="shared" si="87"/>
        <v>0.035</v>
      </c>
      <c r="CM24" s="12">
        <f t="shared" si="87"/>
        <v>0.035</v>
      </c>
      <c r="CN24" s="12">
        <f t="shared" si="87"/>
        <v>0.035</v>
      </c>
      <c r="CO24" s="12">
        <f t="shared" si="87"/>
        <v>0.035</v>
      </c>
      <c r="CP24" s="12">
        <f t="shared" si="87"/>
        <v>0.035</v>
      </c>
      <c r="CQ24" s="12">
        <f t="shared" si="87"/>
        <v>0.035</v>
      </c>
      <c r="CR24" s="12">
        <f t="shared" si="87"/>
        <v>0.035</v>
      </c>
      <c r="CS24" s="12">
        <f t="shared" si="87"/>
        <v>0.035</v>
      </c>
      <c r="CT24" s="12">
        <f t="shared" si="87"/>
        <v>0.035</v>
      </c>
      <c r="CU24" s="12">
        <f t="shared" si="88"/>
        <v>0.035</v>
      </c>
      <c r="CV24" s="12">
        <f t="shared" si="88"/>
        <v>0.035</v>
      </c>
      <c r="CW24" s="12">
        <f t="shared" si="88"/>
        <v>0.035</v>
      </c>
      <c r="CX24" s="12">
        <f t="shared" si="88"/>
        <v>0.035</v>
      </c>
      <c r="CY24" s="12">
        <f t="shared" si="88"/>
        <v>0.035</v>
      </c>
      <c r="CZ24" s="12">
        <f t="shared" si="88"/>
        <v>0.035</v>
      </c>
      <c r="DA24" s="12">
        <f t="shared" si="88"/>
        <v>0.035</v>
      </c>
      <c r="DB24" s="12">
        <f t="shared" si="88"/>
        <v>0.035</v>
      </c>
      <c r="DC24" s="12">
        <f t="shared" si="88"/>
        <v>0.035</v>
      </c>
      <c r="DD24" s="12">
        <f t="shared" si="88"/>
        <v>0.035</v>
      </c>
      <c r="DE24" s="12">
        <f t="shared" si="88"/>
        <v>0.035</v>
      </c>
      <c r="DF24" s="12">
        <f t="shared" si="88"/>
        <v>0.035</v>
      </c>
    </row>
    <row r="25" spans="35:110" ht="12.75">
      <c r="AI25" s="13">
        <f t="shared" si="75"/>
        <v>0</v>
      </c>
      <c r="AJ25">
        <f t="shared" si="76"/>
        <v>0</v>
      </c>
      <c r="AK25">
        <f t="shared" si="77"/>
        <v>0</v>
      </c>
      <c r="AL25" t="str">
        <f t="shared" si="78"/>
        <v>Autre combustible</v>
      </c>
      <c r="AM25" s="12">
        <f t="shared" si="82"/>
        <v>0</v>
      </c>
      <c r="AN25" s="12">
        <f t="shared" si="82"/>
        <v>0</v>
      </c>
      <c r="AO25" s="12">
        <f t="shared" si="82"/>
        <v>0</v>
      </c>
      <c r="AP25" s="12">
        <f t="shared" si="82"/>
        <v>0</v>
      </c>
      <c r="AQ25" s="12">
        <f t="shared" si="82"/>
        <v>0</v>
      </c>
      <c r="AR25" s="12">
        <f t="shared" si="82"/>
        <v>0</v>
      </c>
      <c r="AS25" s="12">
        <f t="shared" si="82"/>
        <v>0</v>
      </c>
      <c r="AT25" s="12">
        <f t="shared" si="82"/>
        <v>0</v>
      </c>
      <c r="AU25" s="12">
        <f t="shared" si="82"/>
        <v>0</v>
      </c>
      <c r="AV25" s="12">
        <f t="shared" si="82"/>
        <v>0</v>
      </c>
      <c r="AW25" s="12">
        <f t="shared" si="83"/>
        <v>0</v>
      </c>
      <c r="AX25" s="12">
        <f t="shared" si="83"/>
        <v>0</v>
      </c>
      <c r="AY25" s="12">
        <f t="shared" si="83"/>
        <v>0</v>
      </c>
      <c r="AZ25" s="12">
        <f t="shared" si="83"/>
        <v>0</v>
      </c>
      <c r="BA25" s="12">
        <f t="shared" si="83"/>
        <v>0</v>
      </c>
      <c r="BB25" s="12">
        <f t="shared" si="83"/>
        <v>0</v>
      </c>
      <c r="BC25" s="12">
        <f t="shared" si="83"/>
        <v>0</v>
      </c>
      <c r="BD25" s="12">
        <f t="shared" si="83"/>
        <v>0</v>
      </c>
      <c r="BE25" s="12">
        <f t="shared" si="83"/>
        <v>0</v>
      </c>
      <c r="BF25" s="12">
        <f t="shared" si="83"/>
        <v>0</v>
      </c>
      <c r="BG25" s="12">
        <f t="shared" si="84"/>
        <v>0</v>
      </c>
      <c r="BH25" s="12">
        <f t="shared" si="84"/>
        <v>0</v>
      </c>
      <c r="BI25" s="12">
        <f t="shared" si="84"/>
        <v>0</v>
      </c>
      <c r="BJ25" s="12">
        <f t="shared" si="84"/>
        <v>0</v>
      </c>
      <c r="BK25" s="12">
        <f t="shared" si="84"/>
        <v>0</v>
      </c>
      <c r="BL25" s="12">
        <f t="shared" si="84"/>
        <v>0</v>
      </c>
      <c r="BM25" s="12">
        <f t="shared" si="84"/>
        <v>0</v>
      </c>
      <c r="BN25" s="12">
        <f t="shared" si="84"/>
        <v>0</v>
      </c>
      <c r="BO25" s="12">
        <f t="shared" si="84"/>
        <v>0</v>
      </c>
      <c r="BP25" s="12">
        <f t="shared" si="84"/>
        <v>0</v>
      </c>
      <c r="BQ25" s="12">
        <f t="shared" si="85"/>
        <v>0</v>
      </c>
      <c r="BR25" s="12">
        <f t="shared" si="85"/>
        <v>0</v>
      </c>
      <c r="BS25" s="12">
        <f t="shared" si="85"/>
        <v>0</v>
      </c>
      <c r="BT25" s="12">
        <f t="shared" si="85"/>
        <v>0</v>
      </c>
      <c r="BU25" s="12">
        <f t="shared" si="85"/>
        <v>0</v>
      </c>
      <c r="BV25" s="12">
        <f t="shared" si="85"/>
        <v>0</v>
      </c>
      <c r="BW25" s="12">
        <f t="shared" si="85"/>
        <v>0</v>
      </c>
      <c r="BX25" s="12">
        <f t="shared" si="85"/>
        <v>0</v>
      </c>
      <c r="BY25" s="12">
        <f t="shared" si="85"/>
        <v>0</v>
      </c>
      <c r="BZ25" s="12">
        <f t="shared" si="85"/>
        <v>0</v>
      </c>
      <c r="CA25" s="12">
        <f t="shared" si="86"/>
        <v>0</v>
      </c>
      <c r="CB25" s="12">
        <f t="shared" si="86"/>
        <v>0</v>
      </c>
      <c r="CC25" s="12">
        <f t="shared" si="86"/>
        <v>0</v>
      </c>
      <c r="CD25" s="12">
        <f t="shared" si="86"/>
        <v>0</v>
      </c>
      <c r="CE25" s="12">
        <f t="shared" si="86"/>
        <v>0</v>
      </c>
      <c r="CF25" s="12">
        <f t="shared" si="86"/>
        <v>0</v>
      </c>
      <c r="CG25" s="12">
        <f t="shared" si="86"/>
        <v>0</v>
      </c>
      <c r="CH25" s="12">
        <f t="shared" si="86"/>
        <v>0</v>
      </c>
      <c r="CI25" s="12">
        <f t="shared" si="86"/>
        <v>0</v>
      </c>
      <c r="CJ25" s="12">
        <f t="shared" si="86"/>
        <v>0</v>
      </c>
      <c r="CK25" s="12">
        <f t="shared" si="87"/>
        <v>0</v>
      </c>
      <c r="CL25" s="12">
        <f t="shared" si="87"/>
        <v>0</v>
      </c>
      <c r="CM25" s="12">
        <f t="shared" si="87"/>
        <v>0</v>
      </c>
      <c r="CN25" s="12">
        <f t="shared" si="87"/>
        <v>0</v>
      </c>
      <c r="CO25" s="12">
        <f t="shared" si="87"/>
        <v>0</v>
      </c>
      <c r="CP25" s="12">
        <f t="shared" si="87"/>
        <v>0</v>
      </c>
      <c r="CQ25" s="12">
        <f t="shared" si="87"/>
        <v>0</v>
      </c>
      <c r="CR25" s="12">
        <f t="shared" si="87"/>
        <v>0</v>
      </c>
      <c r="CS25" s="12">
        <f t="shared" si="87"/>
        <v>0</v>
      </c>
      <c r="CT25" s="12">
        <f t="shared" si="87"/>
        <v>0</v>
      </c>
      <c r="CU25" s="12">
        <f t="shared" si="88"/>
        <v>0</v>
      </c>
      <c r="CV25" s="12">
        <f t="shared" si="88"/>
        <v>0</v>
      </c>
      <c r="CW25" s="12">
        <f t="shared" si="88"/>
        <v>0</v>
      </c>
      <c r="CX25" s="12">
        <f t="shared" si="88"/>
        <v>0</v>
      </c>
      <c r="CY25" s="12">
        <f t="shared" si="88"/>
        <v>0</v>
      </c>
      <c r="CZ25" s="12">
        <f t="shared" si="88"/>
        <v>0</v>
      </c>
      <c r="DA25" s="12">
        <f t="shared" si="88"/>
        <v>0</v>
      </c>
      <c r="DB25" s="12">
        <f t="shared" si="88"/>
        <v>0</v>
      </c>
      <c r="DC25" s="12">
        <f t="shared" si="88"/>
        <v>0</v>
      </c>
      <c r="DD25" s="12">
        <f t="shared" si="88"/>
        <v>0</v>
      </c>
      <c r="DE25" s="12">
        <f t="shared" si="88"/>
        <v>0</v>
      </c>
      <c r="DF25" s="12">
        <f t="shared" si="88"/>
        <v>0</v>
      </c>
    </row>
    <row r="26" spans="35:110" ht="12.75">
      <c r="AI26" s="13">
        <f t="shared" si="75"/>
        <v>0</v>
      </c>
      <c r="AJ26">
        <f t="shared" si="76"/>
        <v>0</v>
      </c>
      <c r="AK26">
        <f t="shared" si="77"/>
        <v>0</v>
      </c>
      <c r="AL26" t="str">
        <f t="shared" si="78"/>
        <v>GPL</v>
      </c>
      <c r="AM26" s="12">
        <f t="shared" si="82"/>
        <v>0</v>
      </c>
      <c r="AN26" s="12">
        <f t="shared" si="82"/>
        <v>0</v>
      </c>
      <c r="AO26" s="12">
        <f t="shared" si="82"/>
        <v>0</v>
      </c>
      <c r="AP26" s="12">
        <f t="shared" si="82"/>
        <v>0</v>
      </c>
      <c r="AQ26" s="12">
        <f t="shared" si="82"/>
        <v>0</v>
      </c>
      <c r="AR26" s="12">
        <f t="shared" si="82"/>
        <v>0</v>
      </c>
      <c r="AS26" s="12">
        <f t="shared" si="82"/>
        <v>0</v>
      </c>
      <c r="AT26" s="12">
        <f t="shared" si="82"/>
        <v>0</v>
      </c>
      <c r="AU26" s="12">
        <f t="shared" si="82"/>
        <v>0</v>
      </c>
      <c r="AV26" s="12">
        <f t="shared" si="82"/>
        <v>0</v>
      </c>
      <c r="AW26" s="12">
        <f t="shared" si="83"/>
        <v>0</v>
      </c>
      <c r="AX26" s="12">
        <f t="shared" si="83"/>
        <v>0</v>
      </c>
      <c r="AY26" s="12">
        <f t="shared" si="83"/>
        <v>0</v>
      </c>
      <c r="AZ26" s="12">
        <f t="shared" si="83"/>
        <v>0</v>
      </c>
      <c r="BA26" s="12">
        <f t="shared" si="83"/>
        <v>0</v>
      </c>
      <c r="BB26" s="12">
        <f t="shared" si="83"/>
        <v>0</v>
      </c>
      <c r="BC26" s="12">
        <f t="shared" si="83"/>
        <v>0</v>
      </c>
      <c r="BD26" s="12">
        <f t="shared" si="83"/>
        <v>0</v>
      </c>
      <c r="BE26" s="12">
        <f t="shared" si="83"/>
        <v>0</v>
      </c>
      <c r="BF26" s="12">
        <f t="shared" si="83"/>
        <v>0</v>
      </c>
      <c r="BG26" s="12">
        <f t="shared" si="84"/>
        <v>0</v>
      </c>
      <c r="BH26" s="12">
        <f t="shared" si="84"/>
        <v>0</v>
      </c>
      <c r="BI26" s="12">
        <f t="shared" si="84"/>
        <v>0</v>
      </c>
      <c r="BJ26" s="12">
        <f t="shared" si="84"/>
        <v>0</v>
      </c>
      <c r="BK26" s="12">
        <f t="shared" si="84"/>
        <v>0</v>
      </c>
      <c r="BL26" s="12">
        <f t="shared" si="84"/>
        <v>0</v>
      </c>
      <c r="BM26" s="12">
        <f t="shared" si="84"/>
        <v>0</v>
      </c>
      <c r="BN26" s="12">
        <f t="shared" si="84"/>
        <v>0</v>
      </c>
      <c r="BO26" s="12">
        <f t="shared" si="84"/>
        <v>0</v>
      </c>
      <c r="BP26" s="12">
        <f t="shared" si="84"/>
        <v>0</v>
      </c>
      <c r="BQ26" s="12">
        <f t="shared" si="85"/>
        <v>0</v>
      </c>
      <c r="BR26" s="12">
        <f t="shared" si="85"/>
        <v>0</v>
      </c>
      <c r="BS26" s="12">
        <f t="shared" si="85"/>
        <v>0</v>
      </c>
      <c r="BT26" s="12">
        <f t="shared" si="85"/>
        <v>0</v>
      </c>
      <c r="BU26" s="12">
        <f t="shared" si="85"/>
        <v>0</v>
      </c>
      <c r="BV26" s="12">
        <f t="shared" si="85"/>
        <v>0</v>
      </c>
      <c r="BW26" s="12">
        <f t="shared" si="85"/>
        <v>0</v>
      </c>
      <c r="BX26" s="12">
        <f t="shared" si="85"/>
        <v>0</v>
      </c>
      <c r="BY26" s="12">
        <f t="shared" si="85"/>
        <v>0</v>
      </c>
      <c r="BZ26" s="12">
        <f t="shared" si="85"/>
        <v>0</v>
      </c>
      <c r="CA26" s="12">
        <f t="shared" si="86"/>
        <v>0</v>
      </c>
      <c r="CB26" s="12">
        <f t="shared" si="86"/>
        <v>0</v>
      </c>
      <c r="CC26" s="12">
        <f t="shared" si="86"/>
        <v>0</v>
      </c>
      <c r="CD26" s="12">
        <f t="shared" si="86"/>
        <v>0</v>
      </c>
      <c r="CE26" s="12">
        <f t="shared" si="86"/>
        <v>0</v>
      </c>
      <c r="CF26" s="12">
        <f t="shared" si="86"/>
        <v>0</v>
      </c>
      <c r="CG26" s="12">
        <f t="shared" si="86"/>
        <v>0</v>
      </c>
      <c r="CH26" s="12">
        <f t="shared" si="86"/>
        <v>0</v>
      </c>
      <c r="CI26" s="12">
        <f t="shared" si="86"/>
        <v>0</v>
      </c>
      <c r="CJ26" s="12">
        <f t="shared" si="86"/>
        <v>0</v>
      </c>
      <c r="CK26" s="12">
        <f t="shared" si="87"/>
        <v>0</v>
      </c>
      <c r="CL26" s="12">
        <f t="shared" si="87"/>
        <v>0</v>
      </c>
      <c r="CM26" s="12">
        <f t="shared" si="87"/>
        <v>0</v>
      </c>
      <c r="CN26" s="12">
        <f t="shared" si="87"/>
        <v>0</v>
      </c>
      <c r="CO26" s="12">
        <f t="shared" si="87"/>
        <v>0</v>
      </c>
      <c r="CP26" s="12">
        <f t="shared" si="87"/>
        <v>0</v>
      </c>
      <c r="CQ26" s="12">
        <f t="shared" si="87"/>
        <v>0</v>
      </c>
      <c r="CR26" s="12">
        <f t="shared" si="87"/>
        <v>0</v>
      </c>
      <c r="CS26" s="12">
        <f t="shared" si="87"/>
        <v>0</v>
      </c>
      <c r="CT26" s="12">
        <f t="shared" si="87"/>
        <v>0</v>
      </c>
      <c r="CU26" s="12">
        <f t="shared" si="88"/>
        <v>0</v>
      </c>
      <c r="CV26" s="12">
        <f t="shared" si="88"/>
        <v>0</v>
      </c>
      <c r="CW26" s="12">
        <f t="shared" si="88"/>
        <v>0</v>
      </c>
      <c r="CX26" s="12">
        <f t="shared" si="88"/>
        <v>0</v>
      </c>
      <c r="CY26" s="12">
        <f t="shared" si="88"/>
        <v>0</v>
      </c>
      <c r="CZ26" s="12">
        <f t="shared" si="88"/>
        <v>0</v>
      </c>
      <c r="DA26" s="12">
        <f t="shared" si="88"/>
        <v>0</v>
      </c>
      <c r="DB26" s="12">
        <f t="shared" si="88"/>
        <v>0</v>
      </c>
      <c r="DC26" s="12">
        <f t="shared" si="88"/>
        <v>0</v>
      </c>
      <c r="DD26" s="12">
        <f t="shared" si="88"/>
        <v>0</v>
      </c>
      <c r="DE26" s="12">
        <f t="shared" si="88"/>
        <v>0</v>
      </c>
      <c r="DF26" s="12">
        <f t="shared" si="88"/>
        <v>0</v>
      </c>
    </row>
    <row r="27" spans="35:110" ht="12.75">
      <c r="AI27" s="13">
        <f t="shared" si="75"/>
        <v>0</v>
      </c>
      <c r="AJ27">
        <f t="shared" si="76"/>
        <v>0</v>
      </c>
      <c r="AK27">
        <f t="shared" si="77"/>
        <v>0</v>
      </c>
      <c r="AL27" t="str">
        <f t="shared" si="78"/>
        <v>Charbon</v>
      </c>
      <c r="AM27" s="12">
        <f t="shared" si="82"/>
        <v>0</v>
      </c>
      <c r="AN27" s="12">
        <f t="shared" si="82"/>
        <v>0</v>
      </c>
      <c r="AO27" s="12">
        <f t="shared" si="82"/>
        <v>0</v>
      </c>
      <c r="AP27" s="12">
        <f t="shared" si="82"/>
        <v>0</v>
      </c>
      <c r="AQ27" s="12">
        <f t="shared" si="82"/>
        <v>0</v>
      </c>
      <c r="AR27" s="12">
        <f t="shared" si="82"/>
        <v>0</v>
      </c>
      <c r="AS27" s="12">
        <f t="shared" si="82"/>
        <v>0</v>
      </c>
      <c r="AT27" s="12">
        <f t="shared" si="82"/>
        <v>0</v>
      </c>
      <c r="AU27" s="12">
        <f t="shared" si="82"/>
        <v>0</v>
      </c>
      <c r="AV27" s="12">
        <f t="shared" si="82"/>
        <v>0</v>
      </c>
      <c r="AW27" s="12">
        <f t="shared" si="83"/>
        <v>0</v>
      </c>
      <c r="AX27" s="12">
        <f t="shared" si="83"/>
        <v>0</v>
      </c>
      <c r="AY27" s="12">
        <f t="shared" si="83"/>
        <v>0</v>
      </c>
      <c r="AZ27" s="12">
        <f t="shared" si="83"/>
        <v>0</v>
      </c>
      <c r="BA27" s="12">
        <f t="shared" si="83"/>
        <v>0</v>
      </c>
      <c r="BB27" s="12">
        <f t="shared" si="83"/>
        <v>0</v>
      </c>
      <c r="BC27" s="12">
        <f t="shared" si="83"/>
        <v>0</v>
      </c>
      <c r="BD27" s="12">
        <f t="shared" si="83"/>
        <v>0</v>
      </c>
      <c r="BE27" s="12">
        <f t="shared" si="83"/>
        <v>0</v>
      </c>
      <c r="BF27" s="12">
        <f t="shared" si="83"/>
        <v>0</v>
      </c>
      <c r="BG27" s="12">
        <f t="shared" si="84"/>
        <v>0</v>
      </c>
      <c r="BH27" s="12">
        <f t="shared" si="84"/>
        <v>0</v>
      </c>
      <c r="BI27" s="12">
        <f t="shared" si="84"/>
        <v>0</v>
      </c>
      <c r="BJ27" s="12">
        <f t="shared" si="84"/>
        <v>0</v>
      </c>
      <c r="BK27" s="12">
        <f t="shared" si="84"/>
        <v>0</v>
      </c>
      <c r="BL27" s="12">
        <f t="shared" si="84"/>
        <v>0</v>
      </c>
      <c r="BM27" s="12">
        <f t="shared" si="84"/>
        <v>0</v>
      </c>
      <c r="BN27" s="12">
        <f t="shared" si="84"/>
        <v>0</v>
      </c>
      <c r="BO27" s="12">
        <f t="shared" si="84"/>
        <v>0</v>
      </c>
      <c r="BP27" s="12">
        <f t="shared" si="84"/>
        <v>0</v>
      </c>
      <c r="BQ27" s="12">
        <f t="shared" si="85"/>
        <v>0</v>
      </c>
      <c r="BR27" s="12">
        <f t="shared" si="85"/>
        <v>0</v>
      </c>
      <c r="BS27" s="12">
        <f t="shared" si="85"/>
        <v>0</v>
      </c>
      <c r="BT27" s="12">
        <f t="shared" si="85"/>
        <v>0</v>
      </c>
      <c r="BU27" s="12">
        <f t="shared" si="85"/>
        <v>0</v>
      </c>
      <c r="BV27" s="12">
        <f t="shared" si="85"/>
        <v>0</v>
      </c>
      <c r="BW27" s="12">
        <f t="shared" si="85"/>
        <v>0</v>
      </c>
      <c r="BX27" s="12">
        <f t="shared" si="85"/>
        <v>0</v>
      </c>
      <c r="BY27" s="12">
        <f t="shared" si="85"/>
        <v>0</v>
      </c>
      <c r="BZ27" s="12">
        <f t="shared" si="85"/>
        <v>0</v>
      </c>
      <c r="CA27" s="12">
        <f t="shared" si="86"/>
        <v>0</v>
      </c>
      <c r="CB27" s="12">
        <f t="shared" si="86"/>
        <v>0</v>
      </c>
      <c r="CC27" s="12">
        <f t="shared" si="86"/>
        <v>0</v>
      </c>
      <c r="CD27" s="12">
        <f t="shared" si="86"/>
        <v>0</v>
      </c>
      <c r="CE27" s="12">
        <f t="shared" si="86"/>
        <v>0</v>
      </c>
      <c r="CF27" s="12">
        <f t="shared" si="86"/>
        <v>0</v>
      </c>
      <c r="CG27" s="12">
        <f t="shared" si="86"/>
        <v>0</v>
      </c>
      <c r="CH27" s="12">
        <f t="shared" si="86"/>
        <v>0</v>
      </c>
      <c r="CI27" s="12">
        <f t="shared" si="86"/>
        <v>0</v>
      </c>
      <c r="CJ27" s="12">
        <f t="shared" si="86"/>
        <v>0</v>
      </c>
      <c r="CK27" s="12">
        <f t="shared" si="87"/>
        <v>0</v>
      </c>
      <c r="CL27" s="12">
        <f t="shared" si="87"/>
        <v>0</v>
      </c>
      <c r="CM27" s="12">
        <f t="shared" si="87"/>
        <v>0</v>
      </c>
      <c r="CN27" s="12">
        <f t="shared" si="87"/>
        <v>0</v>
      </c>
      <c r="CO27" s="12">
        <f t="shared" si="87"/>
        <v>0</v>
      </c>
      <c r="CP27" s="12">
        <f t="shared" si="87"/>
        <v>0</v>
      </c>
      <c r="CQ27" s="12">
        <f t="shared" si="87"/>
        <v>0</v>
      </c>
      <c r="CR27" s="12">
        <f t="shared" si="87"/>
        <v>0</v>
      </c>
      <c r="CS27" s="12">
        <f t="shared" si="87"/>
        <v>0</v>
      </c>
      <c r="CT27" s="12">
        <f t="shared" si="87"/>
        <v>0</v>
      </c>
      <c r="CU27" s="12">
        <f t="shared" si="88"/>
        <v>0</v>
      </c>
      <c r="CV27" s="12">
        <f t="shared" si="88"/>
        <v>0</v>
      </c>
      <c r="CW27" s="12">
        <f t="shared" si="88"/>
        <v>0</v>
      </c>
      <c r="CX27" s="12">
        <f t="shared" si="88"/>
        <v>0</v>
      </c>
      <c r="CY27" s="12">
        <f t="shared" si="88"/>
        <v>0</v>
      </c>
      <c r="CZ27" s="12">
        <f t="shared" si="88"/>
        <v>0</v>
      </c>
      <c r="DA27" s="12">
        <f t="shared" si="88"/>
        <v>0</v>
      </c>
      <c r="DB27" s="12">
        <f t="shared" si="88"/>
        <v>0</v>
      </c>
      <c r="DC27" s="12">
        <f t="shared" si="88"/>
        <v>0</v>
      </c>
      <c r="DD27" s="12">
        <f t="shared" si="88"/>
        <v>0</v>
      </c>
      <c r="DE27" s="12">
        <f t="shared" si="88"/>
        <v>0</v>
      </c>
      <c r="DF27" s="12">
        <f t="shared" si="88"/>
        <v>0</v>
      </c>
    </row>
    <row r="28" spans="35:110" ht="12.75">
      <c r="AI28" s="13">
        <f t="shared" si="75"/>
        <v>0</v>
      </c>
      <c r="AJ28">
        <f t="shared" si="76"/>
        <v>0</v>
      </c>
      <c r="AK28">
        <f t="shared" si="77"/>
        <v>0</v>
      </c>
      <c r="AL28" t="str">
        <f t="shared" si="78"/>
        <v>Biogaz</v>
      </c>
      <c r="AM28" s="12">
        <f t="shared" si="82"/>
        <v>0</v>
      </c>
      <c r="AN28" s="12">
        <f t="shared" si="82"/>
        <v>0</v>
      </c>
      <c r="AO28" s="12">
        <f t="shared" si="82"/>
        <v>0</v>
      </c>
      <c r="AP28" s="12">
        <f t="shared" si="82"/>
        <v>0</v>
      </c>
      <c r="AQ28" s="12">
        <f t="shared" si="82"/>
        <v>0</v>
      </c>
      <c r="AR28" s="12">
        <f t="shared" si="82"/>
        <v>0</v>
      </c>
      <c r="AS28" s="12">
        <f t="shared" si="82"/>
        <v>0</v>
      </c>
      <c r="AT28" s="12">
        <f t="shared" si="82"/>
        <v>0</v>
      </c>
      <c r="AU28" s="12">
        <f t="shared" si="82"/>
        <v>0</v>
      </c>
      <c r="AV28" s="12">
        <f t="shared" si="82"/>
        <v>0</v>
      </c>
      <c r="AW28" s="12">
        <f t="shared" si="83"/>
        <v>0</v>
      </c>
      <c r="AX28" s="12">
        <f t="shared" si="83"/>
        <v>0</v>
      </c>
      <c r="AY28" s="12">
        <f t="shared" si="83"/>
        <v>0</v>
      </c>
      <c r="AZ28" s="12">
        <f t="shared" si="83"/>
        <v>0</v>
      </c>
      <c r="BA28" s="12">
        <f t="shared" si="83"/>
        <v>0</v>
      </c>
      <c r="BB28" s="12">
        <f t="shared" si="83"/>
        <v>0</v>
      </c>
      <c r="BC28" s="12">
        <f t="shared" si="83"/>
        <v>0</v>
      </c>
      <c r="BD28" s="12">
        <f t="shared" si="83"/>
        <v>0</v>
      </c>
      <c r="BE28" s="12">
        <f t="shared" si="83"/>
        <v>0</v>
      </c>
      <c r="BF28" s="12">
        <f t="shared" si="83"/>
        <v>0</v>
      </c>
      <c r="BG28" s="12">
        <f t="shared" si="84"/>
        <v>0</v>
      </c>
      <c r="BH28" s="12">
        <f t="shared" si="84"/>
        <v>0</v>
      </c>
      <c r="BI28" s="12">
        <f t="shared" si="84"/>
        <v>0</v>
      </c>
      <c r="BJ28" s="12">
        <f t="shared" si="84"/>
        <v>0</v>
      </c>
      <c r="BK28" s="12">
        <f t="shared" si="84"/>
        <v>0</v>
      </c>
      <c r="BL28" s="12">
        <f t="shared" si="84"/>
        <v>0</v>
      </c>
      <c r="BM28" s="12">
        <f t="shared" si="84"/>
        <v>0</v>
      </c>
      <c r="BN28" s="12">
        <f t="shared" si="84"/>
        <v>0</v>
      </c>
      <c r="BO28" s="12">
        <f t="shared" si="84"/>
        <v>0</v>
      </c>
      <c r="BP28" s="12">
        <f t="shared" si="84"/>
        <v>0</v>
      </c>
      <c r="BQ28" s="12">
        <f t="shared" si="85"/>
        <v>0</v>
      </c>
      <c r="BR28" s="12">
        <f t="shared" si="85"/>
        <v>0</v>
      </c>
      <c r="BS28" s="12">
        <f t="shared" si="85"/>
        <v>0</v>
      </c>
      <c r="BT28" s="12">
        <f t="shared" si="85"/>
        <v>0</v>
      </c>
      <c r="BU28" s="12">
        <f t="shared" si="85"/>
        <v>0</v>
      </c>
      <c r="BV28" s="12">
        <f t="shared" si="85"/>
        <v>0</v>
      </c>
      <c r="BW28" s="12">
        <f t="shared" si="85"/>
        <v>0</v>
      </c>
      <c r="BX28" s="12">
        <f t="shared" si="85"/>
        <v>0</v>
      </c>
      <c r="BY28" s="12">
        <f t="shared" si="85"/>
        <v>0</v>
      </c>
      <c r="BZ28" s="12">
        <f t="shared" si="85"/>
        <v>0</v>
      </c>
      <c r="CA28" s="12">
        <f t="shared" si="86"/>
        <v>0</v>
      </c>
      <c r="CB28" s="12">
        <f t="shared" si="86"/>
        <v>0</v>
      </c>
      <c r="CC28" s="12">
        <f t="shared" si="86"/>
        <v>0</v>
      </c>
      <c r="CD28" s="12">
        <f t="shared" si="86"/>
        <v>0</v>
      </c>
      <c r="CE28" s="12">
        <f t="shared" si="86"/>
        <v>0</v>
      </c>
      <c r="CF28" s="12">
        <f t="shared" si="86"/>
        <v>0</v>
      </c>
      <c r="CG28" s="12">
        <f t="shared" si="86"/>
        <v>0</v>
      </c>
      <c r="CH28" s="12">
        <f t="shared" si="86"/>
        <v>0</v>
      </c>
      <c r="CI28" s="12">
        <f t="shared" si="86"/>
        <v>0</v>
      </c>
      <c r="CJ28" s="12">
        <f t="shared" si="86"/>
        <v>0</v>
      </c>
      <c r="CK28" s="12">
        <f t="shared" si="87"/>
        <v>0</v>
      </c>
      <c r="CL28" s="12">
        <f t="shared" si="87"/>
        <v>0</v>
      </c>
      <c r="CM28" s="12">
        <f t="shared" si="87"/>
        <v>0</v>
      </c>
      <c r="CN28" s="12">
        <f t="shared" si="87"/>
        <v>0</v>
      </c>
      <c r="CO28" s="12">
        <f t="shared" si="87"/>
        <v>0</v>
      </c>
      <c r="CP28" s="12">
        <f t="shared" si="87"/>
        <v>0</v>
      </c>
      <c r="CQ28" s="12">
        <f t="shared" si="87"/>
        <v>0</v>
      </c>
      <c r="CR28" s="12">
        <f t="shared" si="87"/>
        <v>0</v>
      </c>
      <c r="CS28" s="12">
        <f t="shared" si="87"/>
        <v>0</v>
      </c>
      <c r="CT28" s="12">
        <f t="shared" si="87"/>
        <v>0</v>
      </c>
      <c r="CU28" s="12">
        <f t="shared" si="88"/>
        <v>0</v>
      </c>
      <c r="CV28" s="12">
        <f t="shared" si="88"/>
        <v>0</v>
      </c>
      <c r="CW28" s="12">
        <f t="shared" si="88"/>
        <v>0</v>
      </c>
      <c r="CX28" s="12">
        <f t="shared" si="88"/>
        <v>0</v>
      </c>
      <c r="CY28" s="12">
        <f t="shared" si="88"/>
        <v>0</v>
      </c>
      <c r="CZ28" s="12">
        <f t="shared" si="88"/>
        <v>0</v>
      </c>
      <c r="DA28" s="12">
        <f t="shared" si="88"/>
        <v>0</v>
      </c>
      <c r="DB28" s="12">
        <f t="shared" si="88"/>
        <v>0</v>
      </c>
      <c r="DC28" s="12">
        <f t="shared" si="88"/>
        <v>0</v>
      </c>
      <c r="DD28" s="12">
        <f t="shared" si="88"/>
        <v>0</v>
      </c>
      <c r="DE28" s="12">
        <f t="shared" si="88"/>
        <v>0</v>
      </c>
      <c r="DF28" s="12">
        <f t="shared" si="88"/>
        <v>0</v>
      </c>
    </row>
    <row r="29" spans="35:110" ht="12.75">
      <c r="AI29" s="13">
        <f t="shared" si="75"/>
        <v>0</v>
      </c>
      <c r="AJ29">
        <f t="shared" si="76"/>
        <v>0</v>
      </c>
      <c r="AK29">
        <f t="shared" si="77"/>
        <v>0</v>
      </c>
      <c r="AL29" t="str">
        <f t="shared" si="78"/>
        <v>Eau/égouts</v>
      </c>
      <c r="AM29" s="12">
        <f t="shared" si="82"/>
        <v>0</v>
      </c>
      <c r="AN29" s="12">
        <f t="shared" si="82"/>
        <v>0</v>
      </c>
      <c r="AO29" s="12">
        <f t="shared" si="82"/>
        <v>0</v>
      </c>
      <c r="AP29" s="12">
        <f t="shared" si="82"/>
        <v>0</v>
      </c>
      <c r="AQ29" s="12">
        <f t="shared" si="82"/>
        <v>0</v>
      </c>
      <c r="AR29" s="12">
        <f t="shared" si="82"/>
        <v>0</v>
      </c>
      <c r="AS29" s="12">
        <f t="shared" si="82"/>
        <v>0</v>
      </c>
      <c r="AT29" s="12">
        <f t="shared" si="82"/>
        <v>0</v>
      </c>
      <c r="AU29" s="12">
        <f t="shared" si="82"/>
        <v>0</v>
      </c>
      <c r="AV29" s="12">
        <f t="shared" si="82"/>
        <v>0</v>
      </c>
      <c r="AW29" s="12">
        <f t="shared" si="83"/>
        <v>0</v>
      </c>
      <c r="AX29" s="12">
        <f t="shared" si="83"/>
        <v>0</v>
      </c>
      <c r="AY29" s="12">
        <f t="shared" si="83"/>
        <v>0</v>
      </c>
      <c r="AZ29" s="12">
        <f t="shared" si="83"/>
        <v>0</v>
      </c>
      <c r="BA29" s="12">
        <f t="shared" si="83"/>
        <v>0</v>
      </c>
      <c r="BB29" s="12">
        <f t="shared" si="83"/>
        <v>0</v>
      </c>
      <c r="BC29" s="12">
        <f t="shared" si="83"/>
        <v>0</v>
      </c>
      <c r="BD29" s="12">
        <f t="shared" si="83"/>
        <v>0</v>
      </c>
      <c r="BE29" s="12">
        <f t="shared" si="83"/>
        <v>0</v>
      </c>
      <c r="BF29" s="12">
        <f t="shared" si="83"/>
        <v>0</v>
      </c>
      <c r="BG29" s="12">
        <f t="shared" si="84"/>
        <v>0</v>
      </c>
      <c r="BH29" s="12">
        <f t="shared" si="84"/>
        <v>0</v>
      </c>
      <c r="BI29" s="12">
        <f t="shared" si="84"/>
        <v>0</v>
      </c>
      <c r="BJ29" s="12">
        <f t="shared" si="84"/>
        <v>0</v>
      </c>
      <c r="BK29" s="12">
        <f t="shared" si="84"/>
        <v>0</v>
      </c>
      <c r="BL29" s="12">
        <f t="shared" si="84"/>
        <v>0</v>
      </c>
      <c r="BM29" s="12">
        <f t="shared" si="84"/>
        <v>0</v>
      </c>
      <c r="BN29" s="12">
        <f t="shared" si="84"/>
        <v>0</v>
      </c>
      <c r="BO29" s="12">
        <f t="shared" si="84"/>
        <v>0</v>
      </c>
      <c r="BP29" s="12">
        <f t="shared" si="84"/>
        <v>0</v>
      </c>
      <c r="BQ29" s="12">
        <f t="shared" si="85"/>
        <v>0</v>
      </c>
      <c r="BR29" s="12">
        <f t="shared" si="85"/>
        <v>0</v>
      </c>
      <c r="BS29" s="12">
        <f t="shared" si="85"/>
        <v>0</v>
      </c>
      <c r="BT29" s="12">
        <f t="shared" si="85"/>
        <v>0</v>
      </c>
      <c r="BU29" s="12">
        <f t="shared" si="85"/>
        <v>0</v>
      </c>
      <c r="BV29" s="12">
        <f t="shared" si="85"/>
        <v>0</v>
      </c>
      <c r="BW29" s="12">
        <f t="shared" si="85"/>
        <v>0</v>
      </c>
      <c r="BX29" s="12">
        <f t="shared" si="85"/>
        <v>0</v>
      </c>
      <c r="BY29" s="12">
        <f t="shared" si="85"/>
        <v>0</v>
      </c>
      <c r="BZ29" s="12">
        <f t="shared" si="85"/>
        <v>0</v>
      </c>
      <c r="CA29" s="12">
        <f t="shared" si="86"/>
        <v>0</v>
      </c>
      <c r="CB29" s="12">
        <f t="shared" si="86"/>
        <v>0</v>
      </c>
      <c r="CC29" s="12">
        <f t="shared" si="86"/>
        <v>0</v>
      </c>
      <c r="CD29" s="12">
        <f t="shared" si="86"/>
        <v>0</v>
      </c>
      <c r="CE29" s="12">
        <f t="shared" si="86"/>
        <v>0</v>
      </c>
      <c r="CF29" s="12">
        <f t="shared" si="86"/>
        <v>0</v>
      </c>
      <c r="CG29" s="12">
        <f t="shared" si="86"/>
        <v>0</v>
      </c>
      <c r="CH29" s="12">
        <f t="shared" si="86"/>
        <v>0</v>
      </c>
      <c r="CI29" s="12">
        <f t="shared" si="86"/>
        <v>0</v>
      </c>
      <c r="CJ29" s="12">
        <f t="shared" si="86"/>
        <v>0</v>
      </c>
      <c r="CK29" s="12">
        <f t="shared" si="87"/>
        <v>0</v>
      </c>
      <c r="CL29" s="12">
        <f t="shared" si="87"/>
        <v>0</v>
      </c>
      <c r="CM29" s="12">
        <f t="shared" si="87"/>
        <v>0</v>
      </c>
      <c r="CN29" s="12">
        <f t="shared" si="87"/>
        <v>0</v>
      </c>
      <c r="CO29" s="12">
        <f t="shared" si="87"/>
        <v>0</v>
      </c>
      <c r="CP29" s="12">
        <f t="shared" si="87"/>
        <v>0</v>
      </c>
      <c r="CQ29" s="12">
        <f t="shared" si="87"/>
        <v>0</v>
      </c>
      <c r="CR29" s="12">
        <f t="shared" si="87"/>
        <v>0</v>
      </c>
      <c r="CS29" s="12">
        <f t="shared" si="87"/>
        <v>0</v>
      </c>
      <c r="CT29" s="12">
        <f t="shared" si="87"/>
        <v>0</v>
      </c>
      <c r="CU29" s="12">
        <f t="shared" si="88"/>
        <v>0</v>
      </c>
      <c r="CV29" s="12">
        <f t="shared" si="88"/>
        <v>0</v>
      </c>
      <c r="CW29" s="12">
        <f t="shared" si="88"/>
        <v>0</v>
      </c>
      <c r="CX29" s="12">
        <f t="shared" si="88"/>
        <v>0</v>
      </c>
      <c r="CY29" s="12">
        <f t="shared" si="88"/>
        <v>0</v>
      </c>
      <c r="CZ29" s="12">
        <f t="shared" si="88"/>
        <v>0</v>
      </c>
      <c r="DA29" s="12">
        <f t="shared" si="88"/>
        <v>0</v>
      </c>
      <c r="DB29" s="12">
        <f t="shared" si="88"/>
        <v>0</v>
      </c>
      <c r="DC29" s="12">
        <f t="shared" si="88"/>
        <v>0</v>
      </c>
      <c r="DD29" s="12">
        <f t="shared" si="88"/>
        <v>0</v>
      </c>
      <c r="DE29" s="12">
        <f t="shared" si="88"/>
        <v>0</v>
      </c>
      <c r="DF29" s="12">
        <f t="shared" si="88"/>
        <v>0</v>
      </c>
    </row>
    <row r="30" spans="35:110" ht="12.75">
      <c r="AI30" s="13">
        <f t="shared" si="75"/>
        <v>0</v>
      </c>
      <c r="AJ30">
        <f t="shared" si="76"/>
        <v>0</v>
      </c>
      <c r="AK30">
        <f t="shared" si="77"/>
        <v>0</v>
      </c>
      <c r="AL30" t="str">
        <f t="shared" si="78"/>
        <v>Autre (préciser)</v>
      </c>
      <c r="AM30" s="12">
        <f t="shared" si="82"/>
        <v>0</v>
      </c>
      <c r="AN30" s="12">
        <f t="shared" si="82"/>
        <v>0</v>
      </c>
      <c r="AO30" s="12">
        <f t="shared" si="82"/>
        <v>0</v>
      </c>
      <c r="AP30" s="12">
        <f t="shared" si="82"/>
        <v>0</v>
      </c>
      <c r="AQ30" s="12">
        <f t="shared" si="82"/>
        <v>0</v>
      </c>
      <c r="AR30" s="12">
        <f t="shared" si="82"/>
        <v>0</v>
      </c>
      <c r="AS30" s="12">
        <f t="shared" si="82"/>
        <v>0</v>
      </c>
      <c r="AT30" s="12">
        <f t="shared" si="82"/>
        <v>0</v>
      </c>
      <c r="AU30" s="12">
        <f t="shared" si="82"/>
        <v>0</v>
      </c>
      <c r="AV30" s="12">
        <f t="shared" si="82"/>
        <v>0</v>
      </c>
      <c r="AW30" s="12">
        <f t="shared" si="83"/>
        <v>0</v>
      </c>
      <c r="AX30" s="12">
        <f t="shared" si="83"/>
        <v>0</v>
      </c>
      <c r="AY30" s="12">
        <f t="shared" si="83"/>
        <v>0</v>
      </c>
      <c r="AZ30" s="12">
        <f t="shared" si="83"/>
        <v>0</v>
      </c>
      <c r="BA30" s="12">
        <f t="shared" si="83"/>
        <v>0</v>
      </c>
      <c r="BB30" s="12">
        <f t="shared" si="83"/>
        <v>0</v>
      </c>
      <c r="BC30" s="12">
        <f t="shared" si="83"/>
        <v>0</v>
      </c>
      <c r="BD30" s="12">
        <f t="shared" si="83"/>
        <v>0</v>
      </c>
      <c r="BE30" s="12">
        <f t="shared" si="83"/>
        <v>0</v>
      </c>
      <c r="BF30" s="12">
        <f t="shared" si="83"/>
        <v>0</v>
      </c>
      <c r="BG30" s="12">
        <f t="shared" si="84"/>
        <v>0</v>
      </c>
      <c r="BH30" s="12">
        <f t="shared" si="84"/>
        <v>0</v>
      </c>
      <c r="BI30" s="12">
        <f t="shared" si="84"/>
        <v>0</v>
      </c>
      <c r="BJ30" s="12">
        <f t="shared" si="84"/>
        <v>0</v>
      </c>
      <c r="BK30" s="12">
        <f t="shared" si="84"/>
        <v>0</v>
      </c>
      <c r="BL30" s="12">
        <f t="shared" si="84"/>
        <v>0</v>
      </c>
      <c r="BM30" s="12">
        <f t="shared" si="84"/>
        <v>0</v>
      </c>
      <c r="BN30" s="12">
        <f t="shared" si="84"/>
        <v>0</v>
      </c>
      <c r="BO30" s="12">
        <f t="shared" si="84"/>
        <v>0</v>
      </c>
      <c r="BP30" s="12">
        <f t="shared" si="84"/>
        <v>0</v>
      </c>
      <c r="BQ30" s="12">
        <f t="shared" si="85"/>
        <v>0</v>
      </c>
      <c r="BR30" s="12">
        <f t="shared" si="85"/>
        <v>0</v>
      </c>
      <c r="BS30" s="12">
        <f t="shared" si="85"/>
        <v>0</v>
      </c>
      <c r="BT30" s="12">
        <f t="shared" si="85"/>
        <v>0</v>
      </c>
      <c r="BU30" s="12">
        <f t="shared" si="85"/>
        <v>0</v>
      </c>
      <c r="BV30" s="12">
        <f t="shared" si="85"/>
        <v>0</v>
      </c>
      <c r="BW30" s="12">
        <f t="shared" si="85"/>
        <v>0</v>
      </c>
      <c r="BX30" s="12">
        <f t="shared" si="85"/>
        <v>0</v>
      </c>
      <c r="BY30" s="12">
        <f t="shared" si="85"/>
        <v>0</v>
      </c>
      <c r="BZ30" s="12">
        <f t="shared" si="85"/>
        <v>0</v>
      </c>
      <c r="CA30" s="12">
        <f t="shared" si="86"/>
        <v>0</v>
      </c>
      <c r="CB30" s="12">
        <f t="shared" si="86"/>
        <v>0</v>
      </c>
      <c r="CC30" s="12">
        <f t="shared" si="86"/>
        <v>0</v>
      </c>
      <c r="CD30" s="12">
        <f t="shared" si="86"/>
        <v>0</v>
      </c>
      <c r="CE30" s="12">
        <f t="shared" si="86"/>
        <v>0</v>
      </c>
      <c r="CF30" s="12">
        <f t="shared" si="86"/>
        <v>0</v>
      </c>
      <c r="CG30" s="12">
        <f t="shared" si="86"/>
        <v>0</v>
      </c>
      <c r="CH30" s="12">
        <f t="shared" si="86"/>
        <v>0</v>
      </c>
      <c r="CI30" s="12">
        <f t="shared" si="86"/>
        <v>0</v>
      </c>
      <c r="CJ30" s="12">
        <f t="shared" si="86"/>
        <v>0</v>
      </c>
      <c r="CK30" s="12">
        <f t="shared" si="87"/>
        <v>0</v>
      </c>
      <c r="CL30" s="12">
        <f t="shared" si="87"/>
        <v>0</v>
      </c>
      <c r="CM30" s="12">
        <f t="shared" si="87"/>
        <v>0</v>
      </c>
      <c r="CN30" s="12">
        <f t="shared" si="87"/>
        <v>0</v>
      </c>
      <c r="CO30" s="12">
        <f t="shared" si="87"/>
        <v>0</v>
      </c>
      <c r="CP30" s="12">
        <f t="shared" si="87"/>
        <v>0</v>
      </c>
      <c r="CQ30" s="12">
        <f t="shared" si="87"/>
        <v>0</v>
      </c>
      <c r="CR30" s="12">
        <f t="shared" si="87"/>
        <v>0</v>
      </c>
      <c r="CS30" s="12">
        <f t="shared" si="87"/>
        <v>0</v>
      </c>
      <c r="CT30" s="12">
        <f t="shared" si="87"/>
        <v>0</v>
      </c>
      <c r="CU30" s="12">
        <f t="shared" si="88"/>
        <v>0</v>
      </c>
      <c r="CV30" s="12">
        <f t="shared" si="88"/>
        <v>0</v>
      </c>
      <c r="CW30" s="12">
        <f t="shared" si="88"/>
        <v>0</v>
      </c>
      <c r="CX30" s="12">
        <f t="shared" si="88"/>
        <v>0</v>
      </c>
      <c r="CY30" s="12">
        <f t="shared" si="88"/>
        <v>0</v>
      </c>
      <c r="CZ30" s="12">
        <f t="shared" si="88"/>
        <v>0</v>
      </c>
      <c r="DA30" s="12">
        <f t="shared" si="88"/>
        <v>0</v>
      </c>
      <c r="DB30" s="12">
        <f t="shared" si="88"/>
        <v>0</v>
      </c>
      <c r="DC30" s="12">
        <f t="shared" si="88"/>
        <v>0</v>
      </c>
      <c r="DD30" s="12">
        <f t="shared" si="88"/>
        <v>0</v>
      </c>
      <c r="DE30" s="12">
        <f t="shared" si="88"/>
        <v>0</v>
      </c>
      <c r="DF30" s="12">
        <f t="shared" si="88"/>
        <v>0</v>
      </c>
    </row>
    <row r="31" ht="12.75">
      <c r="AY31" s="12">
        <f>(AY19/AX19)-1</f>
        <v>0.021497373029772282</v>
      </c>
    </row>
    <row r="32" ht="12.75">
      <c r="AL32" s="1" t="s">
        <v>69</v>
      </c>
    </row>
    <row r="33" spans="38:110" ht="12.75">
      <c r="AL33" t="str">
        <f aca="true" t="shared" si="89" ref="AL33:AL41">AL22</f>
        <v>Électricité publique</v>
      </c>
      <c r="AM33" s="11">
        <f aca="true" t="shared" si="90" ref="AM33:BR33">AM22*AM9</f>
        <v>0</v>
      </c>
      <c r="AN33" s="11">
        <f t="shared" si="90"/>
        <v>0</v>
      </c>
      <c r="AO33" s="11">
        <f t="shared" si="90"/>
        <v>0</v>
      </c>
      <c r="AP33" s="11">
        <f t="shared" si="90"/>
        <v>0</v>
      </c>
      <c r="AQ33" s="11">
        <f t="shared" si="90"/>
        <v>0</v>
      </c>
      <c r="AR33" s="11">
        <f t="shared" si="90"/>
        <v>0</v>
      </c>
      <c r="AS33" s="11">
        <f t="shared" si="90"/>
        <v>1395.8333333333333</v>
      </c>
      <c r="AT33" s="11">
        <f t="shared" si="90"/>
        <v>2791.6666666666665</v>
      </c>
      <c r="AU33" s="11">
        <f t="shared" si="90"/>
        <v>4187.5</v>
      </c>
      <c r="AV33" s="11">
        <f t="shared" si="90"/>
        <v>5583.333333333333</v>
      </c>
      <c r="AW33" s="11">
        <f t="shared" si="90"/>
        <v>6979.166666666668</v>
      </c>
      <c r="AX33" s="11">
        <f t="shared" si="90"/>
        <v>8375</v>
      </c>
      <c r="AY33" s="11">
        <f t="shared" si="90"/>
        <v>8542.5</v>
      </c>
      <c r="AZ33" s="11">
        <f t="shared" si="90"/>
        <v>8542.5</v>
      </c>
      <c r="BA33" s="11">
        <f t="shared" si="90"/>
        <v>8542.5</v>
      </c>
      <c r="BB33" s="11">
        <f t="shared" si="90"/>
        <v>8542.5</v>
      </c>
      <c r="BC33" s="11">
        <f t="shared" si="90"/>
        <v>8542.5</v>
      </c>
      <c r="BD33" s="11">
        <f t="shared" si="90"/>
        <v>8542.5</v>
      </c>
      <c r="BE33" s="11">
        <f t="shared" si="90"/>
        <v>8542.5</v>
      </c>
      <c r="BF33" s="11">
        <f t="shared" si="90"/>
        <v>8542.5</v>
      </c>
      <c r="BG33" s="11">
        <f t="shared" si="90"/>
        <v>8542.5</v>
      </c>
      <c r="BH33" s="11">
        <f t="shared" si="90"/>
        <v>8542.5</v>
      </c>
      <c r="BI33" s="11">
        <f t="shared" si="90"/>
        <v>8542.5</v>
      </c>
      <c r="BJ33" s="11">
        <f t="shared" si="90"/>
        <v>8542.5</v>
      </c>
      <c r="BK33" s="11">
        <f t="shared" si="90"/>
        <v>8713.35</v>
      </c>
      <c r="BL33" s="11">
        <f t="shared" si="90"/>
        <v>8713.35</v>
      </c>
      <c r="BM33" s="11">
        <f t="shared" si="90"/>
        <v>8713.35</v>
      </c>
      <c r="BN33" s="11">
        <f t="shared" si="90"/>
        <v>8713.35</v>
      </c>
      <c r="BO33" s="11">
        <f t="shared" si="90"/>
        <v>8713.35</v>
      </c>
      <c r="BP33" s="11">
        <f t="shared" si="90"/>
        <v>8713.35</v>
      </c>
      <c r="BQ33" s="11">
        <f t="shared" si="90"/>
        <v>8713.35</v>
      </c>
      <c r="BR33" s="11">
        <f t="shared" si="90"/>
        <v>8713.35</v>
      </c>
      <c r="BS33" s="11">
        <f aca="true" t="shared" si="91" ref="BS33:CX33">BS22*BS9</f>
        <v>8713.35</v>
      </c>
      <c r="BT33" s="11">
        <f t="shared" si="91"/>
        <v>8713.35</v>
      </c>
      <c r="BU33" s="11">
        <f t="shared" si="91"/>
        <v>8713.35</v>
      </c>
      <c r="BV33" s="11">
        <f t="shared" si="91"/>
        <v>8713.35</v>
      </c>
      <c r="BW33" s="11">
        <f t="shared" si="91"/>
        <v>8887.617</v>
      </c>
      <c r="BX33" s="11">
        <f t="shared" si="91"/>
        <v>8887.617</v>
      </c>
      <c r="BY33" s="11">
        <f t="shared" si="91"/>
        <v>8887.617</v>
      </c>
      <c r="BZ33" s="11">
        <f t="shared" si="91"/>
        <v>8887.617</v>
      </c>
      <c r="CA33" s="11">
        <f t="shared" si="91"/>
        <v>8887.617</v>
      </c>
      <c r="CB33" s="11">
        <f t="shared" si="91"/>
        <v>8887.617</v>
      </c>
      <c r="CC33" s="11">
        <f t="shared" si="91"/>
        <v>8887.617</v>
      </c>
      <c r="CD33" s="11">
        <f t="shared" si="91"/>
        <v>8887.617</v>
      </c>
      <c r="CE33" s="11">
        <f t="shared" si="91"/>
        <v>8887.617</v>
      </c>
      <c r="CF33" s="11">
        <f t="shared" si="91"/>
        <v>8887.617</v>
      </c>
      <c r="CG33" s="11">
        <f t="shared" si="91"/>
        <v>8887.617</v>
      </c>
      <c r="CH33" s="11">
        <f t="shared" si="91"/>
        <v>8887.617</v>
      </c>
      <c r="CI33" s="11">
        <f t="shared" si="91"/>
        <v>9065.36934</v>
      </c>
      <c r="CJ33" s="11">
        <f t="shared" si="91"/>
        <v>9065.36934</v>
      </c>
      <c r="CK33" s="11">
        <f t="shared" si="91"/>
        <v>9065.36934</v>
      </c>
      <c r="CL33" s="11">
        <f t="shared" si="91"/>
        <v>9065.36934</v>
      </c>
      <c r="CM33" s="11">
        <f t="shared" si="91"/>
        <v>9065.36934</v>
      </c>
      <c r="CN33" s="11">
        <f t="shared" si="91"/>
        <v>9065.36934</v>
      </c>
      <c r="CO33" s="11">
        <f t="shared" si="91"/>
        <v>9065.36934</v>
      </c>
      <c r="CP33" s="11">
        <f t="shared" si="91"/>
        <v>9065.36934</v>
      </c>
      <c r="CQ33" s="11">
        <f t="shared" si="91"/>
        <v>9065.36934</v>
      </c>
      <c r="CR33" s="11">
        <f t="shared" si="91"/>
        <v>9065.36934</v>
      </c>
      <c r="CS33" s="11">
        <f t="shared" si="91"/>
        <v>9065.36934</v>
      </c>
      <c r="CT33" s="11">
        <f t="shared" si="91"/>
        <v>9065.36934</v>
      </c>
      <c r="CU33" s="11">
        <f t="shared" si="91"/>
        <v>9246.676726799999</v>
      </c>
      <c r="CV33" s="11">
        <f t="shared" si="91"/>
        <v>9246.676726799999</v>
      </c>
      <c r="CW33" s="11">
        <f t="shared" si="91"/>
        <v>9246.676726799999</v>
      </c>
      <c r="CX33" s="11">
        <f t="shared" si="91"/>
        <v>9246.676726799999</v>
      </c>
      <c r="CY33" s="11">
        <f aca="true" t="shared" si="92" ref="CY33:DF33">CY22*CY9</f>
        <v>9246.676726799999</v>
      </c>
      <c r="CZ33" s="11">
        <f t="shared" si="92"/>
        <v>9246.676726799999</v>
      </c>
      <c r="DA33" s="11">
        <f t="shared" si="92"/>
        <v>9246.676726799999</v>
      </c>
      <c r="DB33" s="11">
        <f t="shared" si="92"/>
        <v>9246.676726799999</v>
      </c>
      <c r="DC33" s="11">
        <f t="shared" si="92"/>
        <v>9246.676726799999</v>
      </c>
      <c r="DD33" s="11">
        <f t="shared" si="92"/>
        <v>9246.676726799999</v>
      </c>
      <c r="DE33" s="11">
        <f t="shared" si="92"/>
        <v>9246.676726799999</v>
      </c>
      <c r="DF33" s="11">
        <f t="shared" si="92"/>
        <v>9246.676726799999</v>
      </c>
    </row>
    <row r="34" spans="38:110" ht="12.75">
      <c r="AL34" t="str">
        <f t="shared" si="89"/>
        <v>Gaz naturel</v>
      </c>
      <c r="AM34" s="11">
        <f aca="true" t="shared" si="93" ref="AM34:BR34">AM23*AM10</f>
        <v>0</v>
      </c>
      <c r="AN34" s="11">
        <f t="shared" si="93"/>
        <v>0</v>
      </c>
      <c r="AO34" s="11">
        <f t="shared" si="93"/>
        <v>0</v>
      </c>
      <c r="AP34" s="11">
        <f t="shared" si="93"/>
        <v>0</v>
      </c>
      <c r="AQ34" s="11">
        <f t="shared" si="93"/>
        <v>864.5833333333335</v>
      </c>
      <c r="AR34" s="11">
        <f t="shared" si="93"/>
        <v>1729.166666666667</v>
      </c>
      <c r="AS34" s="11">
        <f t="shared" si="93"/>
        <v>2593.7499999999995</v>
      </c>
      <c r="AT34" s="11">
        <f t="shared" si="93"/>
        <v>3458.333333333334</v>
      </c>
      <c r="AU34" s="11">
        <f t="shared" si="93"/>
        <v>4322.916666666667</v>
      </c>
      <c r="AV34" s="11">
        <f t="shared" si="93"/>
        <v>5187.499999999999</v>
      </c>
      <c r="AW34" s="11">
        <f t="shared" si="93"/>
        <v>6052.083333333332</v>
      </c>
      <c r="AX34" s="11">
        <f t="shared" si="93"/>
        <v>6916.666666666668</v>
      </c>
      <c r="AY34" s="11">
        <f t="shared" si="93"/>
        <v>7936.875000000001</v>
      </c>
      <c r="AZ34" s="11">
        <f t="shared" si="93"/>
        <v>8818.75</v>
      </c>
      <c r="BA34" s="11">
        <f t="shared" si="93"/>
        <v>8818.75</v>
      </c>
      <c r="BB34" s="11">
        <f t="shared" si="93"/>
        <v>8818.75</v>
      </c>
      <c r="BC34" s="11">
        <f t="shared" si="93"/>
        <v>8818.75</v>
      </c>
      <c r="BD34" s="11">
        <f t="shared" si="93"/>
        <v>8818.75</v>
      </c>
      <c r="BE34" s="11">
        <f t="shared" si="93"/>
        <v>8818.75</v>
      </c>
      <c r="BF34" s="11">
        <f t="shared" si="93"/>
        <v>8818.75</v>
      </c>
      <c r="BG34" s="11">
        <f t="shared" si="93"/>
        <v>8818.75</v>
      </c>
      <c r="BH34" s="11">
        <f t="shared" si="93"/>
        <v>8818.75</v>
      </c>
      <c r="BI34" s="11">
        <f t="shared" si="93"/>
        <v>8818.75</v>
      </c>
      <c r="BJ34" s="11">
        <f t="shared" si="93"/>
        <v>8818.75</v>
      </c>
      <c r="BK34" s="11">
        <f t="shared" si="93"/>
        <v>8995.125</v>
      </c>
      <c r="BL34" s="11">
        <f t="shared" si="93"/>
        <v>8995.125</v>
      </c>
      <c r="BM34" s="11">
        <f t="shared" si="93"/>
        <v>8995.125</v>
      </c>
      <c r="BN34" s="11">
        <f t="shared" si="93"/>
        <v>8995.125</v>
      </c>
      <c r="BO34" s="11">
        <f t="shared" si="93"/>
        <v>8995.125</v>
      </c>
      <c r="BP34" s="11">
        <f t="shared" si="93"/>
        <v>8995.125</v>
      </c>
      <c r="BQ34" s="11">
        <f t="shared" si="93"/>
        <v>8995.125</v>
      </c>
      <c r="BR34" s="11">
        <f t="shared" si="93"/>
        <v>8995.125</v>
      </c>
      <c r="BS34" s="11">
        <f aca="true" t="shared" si="94" ref="BS34:CX34">BS23*BS10</f>
        <v>8995.125</v>
      </c>
      <c r="BT34" s="11">
        <f t="shared" si="94"/>
        <v>8995.125</v>
      </c>
      <c r="BU34" s="11">
        <f t="shared" si="94"/>
        <v>8995.125</v>
      </c>
      <c r="BV34" s="11">
        <f t="shared" si="94"/>
        <v>8995.125</v>
      </c>
      <c r="BW34" s="11">
        <f t="shared" si="94"/>
        <v>9175.027500000002</v>
      </c>
      <c r="BX34" s="11">
        <f t="shared" si="94"/>
        <v>9175.027500000002</v>
      </c>
      <c r="BY34" s="11">
        <f t="shared" si="94"/>
        <v>9175.027500000002</v>
      </c>
      <c r="BZ34" s="11">
        <f t="shared" si="94"/>
        <v>9175.027500000002</v>
      </c>
      <c r="CA34" s="11">
        <f t="shared" si="94"/>
        <v>9175.027500000002</v>
      </c>
      <c r="CB34" s="11">
        <f t="shared" si="94"/>
        <v>9175.027500000002</v>
      </c>
      <c r="CC34" s="11">
        <f t="shared" si="94"/>
        <v>9175.027500000002</v>
      </c>
      <c r="CD34" s="11">
        <f t="shared" si="94"/>
        <v>9175.027500000002</v>
      </c>
      <c r="CE34" s="11">
        <f t="shared" si="94"/>
        <v>9175.027500000002</v>
      </c>
      <c r="CF34" s="11">
        <f t="shared" si="94"/>
        <v>9175.027500000002</v>
      </c>
      <c r="CG34" s="11">
        <f t="shared" si="94"/>
        <v>9175.027500000002</v>
      </c>
      <c r="CH34" s="11">
        <f t="shared" si="94"/>
        <v>9175.027500000002</v>
      </c>
      <c r="CI34" s="11">
        <f t="shared" si="94"/>
        <v>9358.52805</v>
      </c>
      <c r="CJ34" s="11">
        <f t="shared" si="94"/>
        <v>9358.52805</v>
      </c>
      <c r="CK34" s="11">
        <f t="shared" si="94"/>
        <v>9358.52805</v>
      </c>
      <c r="CL34" s="11">
        <f t="shared" si="94"/>
        <v>9358.52805</v>
      </c>
      <c r="CM34" s="11">
        <f t="shared" si="94"/>
        <v>9358.52805</v>
      </c>
      <c r="CN34" s="11">
        <f t="shared" si="94"/>
        <v>9358.52805</v>
      </c>
      <c r="CO34" s="11">
        <f t="shared" si="94"/>
        <v>9358.52805</v>
      </c>
      <c r="CP34" s="11">
        <f t="shared" si="94"/>
        <v>9358.52805</v>
      </c>
      <c r="CQ34" s="11">
        <f t="shared" si="94"/>
        <v>9358.52805</v>
      </c>
      <c r="CR34" s="11">
        <f t="shared" si="94"/>
        <v>9358.52805</v>
      </c>
      <c r="CS34" s="11">
        <f t="shared" si="94"/>
        <v>9358.52805</v>
      </c>
      <c r="CT34" s="11">
        <f t="shared" si="94"/>
        <v>9358.52805</v>
      </c>
      <c r="CU34" s="11">
        <f t="shared" si="94"/>
        <v>9545.698611000002</v>
      </c>
      <c r="CV34" s="11">
        <f t="shared" si="94"/>
        <v>9545.698611000002</v>
      </c>
      <c r="CW34" s="11">
        <f t="shared" si="94"/>
        <v>9545.698611000002</v>
      </c>
      <c r="CX34" s="11">
        <f t="shared" si="94"/>
        <v>9545.698611000002</v>
      </c>
      <c r="CY34" s="11">
        <f aca="true" t="shared" si="95" ref="CY34:DF34">CY23*CY10</f>
        <v>9545.698611000002</v>
      </c>
      <c r="CZ34" s="11">
        <f t="shared" si="95"/>
        <v>9545.698611000002</v>
      </c>
      <c r="DA34" s="11">
        <f t="shared" si="95"/>
        <v>9545.698611000002</v>
      </c>
      <c r="DB34" s="11">
        <f t="shared" si="95"/>
        <v>9545.698611000002</v>
      </c>
      <c r="DC34" s="11">
        <f t="shared" si="95"/>
        <v>9545.698611000002</v>
      </c>
      <c r="DD34" s="11">
        <f t="shared" si="95"/>
        <v>9545.698611000002</v>
      </c>
      <c r="DE34" s="11">
        <f t="shared" si="95"/>
        <v>9545.698611000002</v>
      </c>
      <c r="DF34" s="11">
        <f t="shared" si="95"/>
        <v>9545.698611000002</v>
      </c>
    </row>
    <row r="35" spans="38:110" ht="12.75">
      <c r="AL35" t="str">
        <f t="shared" si="89"/>
        <v>Mazout</v>
      </c>
      <c r="AM35" s="11">
        <f aca="true" t="shared" si="96" ref="AM35:BR35">AM24*AM11</f>
        <v>0</v>
      </c>
      <c r="AN35" s="11">
        <f t="shared" si="96"/>
        <v>0</v>
      </c>
      <c r="AO35" s="11">
        <f t="shared" si="96"/>
        <v>0</v>
      </c>
      <c r="AP35" s="11">
        <f t="shared" si="96"/>
        <v>138.54166666666669</v>
      </c>
      <c r="AQ35" s="11">
        <f t="shared" si="96"/>
        <v>277.08333333333337</v>
      </c>
      <c r="AR35" s="11">
        <f t="shared" si="96"/>
        <v>415.62500000000006</v>
      </c>
      <c r="AS35" s="11">
        <f t="shared" si="96"/>
        <v>554.1666666666667</v>
      </c>
      <c r="AT35" s="11">
        <f t="shared" si="96"/>
        <v>692.7083333333334</v>
      </c>
      <c r="AU35" s="11">
        <f t="shared" si="96"/>
        <v>831.2500000000001</v>
      </c>
      <c r="AV35" s="11">
        <f t="shared" si="96"/>
        <v>969.7916666666669</v>
      </c>
      <c r="AW35" s="11">
        <f t="shared" si="96"/>
        <v>1108.3333333333335</v>
      </c>
      <c r="AX35" s="11">
        <f t="shared" si="96"/>
        <v>1246.8750000000002</v>
      </c>
      <c r="AY35" s="11">
        <f t="shared" si="96"/>
        <v>1454.6875000000002</v>
      </c>
      <c r="AZ35" s="11">
        <f t="shared" si="96"/>
        <v>1600.15625</v>
      </c>
      <c r="BA35" s="11">
        <f t="shared" si="96"/>
        <v>1745.6250000000002</v>
      </c>
      <c r="BB35" s="11">
        <f t="shared" si="96"/>
        <v>1745.6250000000002</v>
      </c>
      <c r="BC35" s="11">
        <f t="shared" si="96"/>
        <v>1745.6250000000002</v>
      </c>
      <c r="BD35" s="11">
        <f t="shared" si="96"/>
        <v>1745.6250000000002</v>
      </c>
      <c r="BE35" s="11">
        <f t="shared" si="96"/>
        <v>1745.6250000000002</v>
      </c>
      <c r="BF35" s="11">
        <f t="shared" si="96"/>
        <v>1745.6250000000002</v>
      </c>
      <c r="BG35" s="11">
        <f t="shared" si="96"/>
        <v>1745.6250000000002</v>
      </c>
      <c r="BH35" s="11">
        <f t="shared" si="96"/>
        <v>1745.6250000000002</v>
      </c>
      <c r="BI35" s="11">
        <f t="shared" si="96"/>
        <v>1745.6250000000002</v>
      </c>
      <c r="BJ35" s="11">
        <f t="shared" si="96"/>
        <v>1745.6250000000002</v>
      </c>
      <c r="BK35" s="11">
        <f t="shared" si="96"/>
        <v>1832.9062500000002</v>
      </c>
      <c r="BL35" s="11">
        <f t="shared" si="96"/>
        <v>1832.9062500000002</v>
      </c>
      <c r="BM35" s="11">
        <f t="shared" si="96"/>
        <v>1832.9062500000002</v>
      </c>
      <c r="BN35" s="11">
        <f t="shared" si="96"/>
        <v>1832.9062500000002</v>
      </c>
      <c r="BO35" s="11">
        <f t="shared" si="96"/>
        <v>1832.9062500000002</v>
      </c>
      <c r="BP35" s="11">
        <f t="shared" si="96"/>
        <v>1832.9062500000002</v>
      </c>
      <c r="BQ35" s="11">
        <f t="shared" si="96"/>
        <v>1832.9062500000002</v>
      </c>
      <c r="BR35" s="11">
        <f t="shared" si="96"/>
        <v>1832.9062500000002</v>
      </c>
      <c r="BS35" s="11">
        <f aca="true" t="shared" si="97" ref="BS35:CX35">BS24*BS11</f>
        <v>1832.9062500000002</v>
      </c>
      <c r="BT35" s="11">
        <f t="shared" si="97"/>
        <v>1832.9062500000002</v>
      </c>
      <c r="BU35" s="11">
        <f t="shared" si="97"/>
        <v>1832.9062500000002</v>
      </c>
      <c r="BV35" s="11">
        <f t="shared" si="97"/>
        <v>1832.9062500000002</v>
      </c>
      <c r="BW35" s="11">
        <f t="shared" si="97"/>
        <v>1924.5515625000003</v>
      </c>
      <c r="BX35" s="11">
        <f t="shared" si="97"/>
        <v>1924.5515625000003</v>
      </c>
      <c r="BY35" s="11">
        <f t="shared" si="97"/>
        <v>1924.5515625000003</v>
      </c>
      <c r="BZ35" s="11">
        <f t="shared" si="97"/>
        <v>1924.5515625000003</v>
      </c>
      <c r="CA35" s="11">
        <f t="shared" si="97"/>
        <v>1924.5515625000003</v>
      </c>
      <c r="CB35" s="11">
        <f t="shared" si="97"/>
        <v>1924.5515625000003</v>
      </c>
      <c r="CC35" s="11">
        <f t="shared" si="97"/>
        <v>1924.5515625000003</v>
      </c>
      <c r="CD35" s="11">
        <f t="shared" si="97"/>
        <v>1924.5515625000003</v>
      </c>
      <c r="CE35" s="11">
        <f t="shared" si="97"/>
        <v>1924.5515625000003</v>
      </c>
      <c r="CF35" s="11">
        <f t="shared" si="97"/>
        <v>1924.5515625000003</v>
      </c>
      <c r="CG35" s="11">
        <f t="shared" si="97"/>
        <v>1924.5515625000003</v>
      </c>
      <c r="CH35" s="11">
        <f t="shared" si="97"/>
        <v>1924.5515625000003</v>
      </c>
      <c r="CI35" s="11">
        <f t="shared" si="97"/>
        <v>2020.779140625</v>
      </c>
      <c r="CJ35" s="11">
        <f t="shared" si="97"/>
        <v>2020.779140625</v>
      </c>
      <c r="CK35" s="11">
        <f t="shared" si="97"/>
        <v>2020.779140625</v>
      </c>
      <c r="CL35" s="11">
        <f t="shared" si="97"/>
        <v>2020.779140625</v>
      </c>
      <c r="CM35" s="11">
        <f t="shared" si="97"/>
        <v>2020.779140625</v>
      </c>
      <c r="CN35" s="11">
        <f t="shared" si="97"/>
        <v>2020.779140625</v>
      </c>
      <c r="CO35" s="11">
        <f t="shared" si="97"/>
        <v>2020.779140625</v>
      </c>
      <c r="CP35" s="11">
        <f t="shared" si="97"/>
        <v>2020.779140625</v>
      </c>
      <c r="CQ35" s="11">
        <f t="shared" si="97"/>
        <v>2020.779140625</v>
      </c>
      <c r="CR35" s="11">
        <f t="shared" si="97"/>
        <v>2020.779140625</v>
      </c>
      <c r="CS35" s="11">
        <f t="shared" si="97"/>
        <v>2020.779140625</v>
      </c>
      <c r="CT35" s="11">
        <f t="shared" si="97"/>
        <v>2020.779140625</v>
      </c>
      <c r="CU35" s="11">
        <f t="shared" si="97"/>
        <v>2121.8180976562503</v>
      </c>
      <c r="CV35" s="11">
        <f t="shared" si="97"/>
        <v>2121.8180976562503</v>
      </c>
      <c r="CW35" s="11">
        <f t="shared" si="97"/>
        <v>2121.8180976562503</v>
      </c>
      <c r="CX35" s="11">
        <f t="shared" si="97"/>
        <v>2121.8180976562503</v>
      </c>
      <c r="CY35" s="11">
        <f aca="true" t="shared" si="98" ref="CY35:DF35">CY24*CY11</f>
        <v>2121.8180976562503</v>
      </c>
      <c r="CZ35" s="11">
        <f t="shared" si="98"/>
        <v>2121.8180976562503</v>
      </c>
      <c r="DA35" s="11">
        <f t="shared" si="98"/>
        <v>2121.8180976562503</v>
      </c>
      <c r="DB35" s="11">
        <f t="shared" si="98"/>
        <v>2121.8180976562503</v>
      </c>
      <c r="DC35" s="11">
        <f t="shared" si="98"/>
        <v>2121.8180976562503</v>
      </c>
      <c r="DD35" s="11">
        <f t="shared" si="98"/>
        <v>2121.8180976562503</v>
      </c>
      <c r="DE35" s="11">
        <f t="shared" si="98"/>
        <v>2121.8180976562503</v>
      </c>
      <c r="DF35" s="11">
        <f t="shared" si="98"/>
        <v>2121.8180976562503</v>
      </c>
    </row>
    <row r="36" spans="38:110" ht="12.75">
      <c r="AL36" t="str">
        <f t="shared" si="89"/>
        <v>Autre combustible</v>
      </c>
      <c r="AM36" s="11">
        <f aca="true" t="shared" si="99" ref="AM36:BR36">AM25*AM12</f>
        <v>0</v>
      </c>
      <c r="AN36" s="11">
        <f t="shared" si="99"/>
        <v>0</v>
      </c>
      <c r="AO36" s="11">
        <f t="shared" si="99"/>
        <v>0</v>
      </c>
      <c r="AP36" s="11">
        <f t="shared" si="99"/>
        <v>0</v>
      </c>
      <c r="AQ36" s="11">
        <f t="shared" si="99"/>
        <v>0</v>
      </c>
      <c r="AR36" s="11">
        <f t="shared" si="99"/>
        <v>0</v>
      </c>
      <c r="AS36" s="11">
        <f t="shared" si="99"/>
        <v>0</v>
      </c>
      <c r="AT36" s="11">
        <f t="shared" si="99"/>
        <v>0</v>
      </c>
      <c r="AU36" s="11">
        <f t="shared" si="99"/>
        <v>0</v>
      </c>
      <c r="AV36" s="11">
        <f t="shared" si="99"/>
        <v>0</v>
      </c>
      <c r="AW36" s="11">
        <f t="shared" si="99"/>
        <v>0</v>
      </c>
      <c r="AX36" s="11">
        <f t="shared" si="99"/>
        <v>0</v>
      </c>
      <c r="AY36" s="11">
        <f t="shared" si="99"/>
        <v>0</v>
      </c>
      <c r="AZ36" s="11">
        <f t="shared" si="99"/>
        <v>0</v>
      </c>
      <c r="BA36" s="11">
        <f t="shared" si="99"/>
        <v>0</v>
      </c>
      <c r="BB36" s="11">
        <f t="shared" si="99"/>
        <v>0</v>
      </c>
      <c r="BC36" s="11">
        <f t="shared" si="99"/>
        <v>0</v>
      </c>
      <c r="BD36" s="11">
        <f t="shared" si="99"/>
        <v>0</v>
      </c>
      <c r="BE36" s="11">
        <f t="shared" si="99"/>
        <v>0</v>
      </c>
      <c r="BF36" s="11">
        <f t="shared" si="99"/>
        <v>0</v>
      </c>
      <c r="BG36" s="11">
        <f t="shared" si="99"/>
        <v>0</v>
      </c>
      <c r="BH36" s="11">
        <f t="shared" si="99"/>
        <v>0</v>
      </c>
      <c r="BI36" s="11">
        <f t="shared" si="99"/>
        <v>0</v>
      </c>
      <c r="BJ36" s="11">
        <f t="shared" si="99"/>
        <v>0</v>
      </c>
      <c r="BK36" s="11">
        <f t="shared" si="99"/>
        <v>0</v>
      </c>
      <c r="BL36" s="11">
        <f t="shared" si="99"/>
        <v>0</v>
      </c>
      <c r="BM36" s="11">
        <f t="shared" si="99"/>
        <v>0</v>
      </c>
      <c r="BN36" s="11">
        <f t="shared" si="99"/>
        <v>0</v>
      </c>
      <c r="BO36" s="11">
        <f t="shared" si="99"/>
        <v>0</v>
      </c>
      <c r="BP36" s="11">
        <f t="shared" si="99"/>
        <v>0</v>
      </c>
      <c r="BQ36" s="11">
        <f t="shared" si="99"/>
        <v>0</v>
      </c>
      <c r="BR36" s="11">
        <f t="shared" si="99"/>
        <v>0</v>
      </c>
      <c r="BS36" s="11">
        <f aca="true" t="shared" si="100" ref="BS36:CX36">BS25*BS12</f>
        <v>0</v>
      </c>
      <c r="BT36" s="11">
        <f t="shared" si="100"/>
        <v>0</v>
      </c>
      <c r="BU36" s="11">
        <f t="shared" si="100"/>
        <v>0</v>
      </c>
      <c r="BV36" s="11">
        <f t="shared" si="100"/>
        <v>0</v>
      </c>
      <c r="BW36" s="11">
        <f t="shared" si="100"/>
        <v>0</v>
      </c>
      <c r="BX36" s="11">
        <f t="shared" si="100"/>
        <v>0</v>
      </c>
      <c r="BY36" s="11">
        <f t="shared" si="100"/>
        <v>0</v>
      </c>
      <c r="BZ36" s="11">
        <f t="shared" si="100"/>
        <v>0</v>
      </c>
      <c r="CA36" s="11">
        <f t="shared" si="100"/>
        <v>0</v>
      </c>
      <c r="CB36" s="11">
        <f t="shared" si="100"/>
        <v>0</v>
      </c>
      <c r="CC36" s="11">
        <f t="shared" si="100"/>
        <v>0</v>
      </c>
      <c r="CD36" s="11">
        <f t="shared" si="100"/>
        <v>0</v>
      </c>
      <c r="CE36" s="11">
        <f t="shared" si="100"/>
        <v>0</v>
      </c>
      <c r="CF36" s="11">
        <f t="shared" si="100"/>
        <v>0</v>
      </c>
      <c r="CG36" s="11">
        <f t="shared" si="100"/>
        <v>0</v>
      </c>
      <c r="CH36" s="11">
        <f t="shared" si="100"/>
        <v>0</v>
      </c>
      <c r="CI36" s="11">
        <f t="shared" si="100"/>
        <v>0</v>
      </c>
      <c r="CJ36" s="11">
        <f t="shared" si="100"/>
        <v>0</v>
      </c>
      <c r="CK36" s="11">
        <f t="shared" si="100"/>
        <v>0</v>
      </c>
      <c r="CL36" s="11">
        <f t="shared" si="100"/>
        <v>0</v>
      </c>
      <c r="CM36" s="11">
        <f t="shared" si="100"/>
        <v>0</v>
      </c>
      <c r="CN36" s="11">
        <f t="shared" si="100"/>
        <v>0</v>
      </c>
      <c r="CO36" s="11">
        <f t="shared" si="100"/>
        <v>0</v>
      </c>
      <c r="CP36" s="11">
        <f t="shared" si="100"/>
        <v>0</v>
      </c>
      <c r="CQ36" s="11">
        <f t="shared" si="100"/>
        <v>0</v>
      </c>
      <c r="CR36" s="11">
        <f t="shared" si="100"/>
        <v>0</v>
      </c>
      <c r="CS36" s="11">
        <f t="shared" si="100"/>
        <v>0</v>
      </c>
      <c r="CT36" s="11">
        <f t="shared" si="100"/>
        <v>0</v>
      </c>
      <c r="CU36" s="11">
        <f t="shared" si="100"/>
        <v>0</v>
      </c>
      <c r="CV36" s="11">
        <f t="shared" si="100"/>
        <v>0</v>
      </c>
      <c r="CW36" s="11">
        <f t="shared" si="100"/>
        <v>0</v>
      </c>
      <c r="CX36" s="11">
        <f t="shared" si="100"/>
        <v>0</v>
      </c>
      <c r="CY36" s="11">
        <f aca="true" t="shared" si="101" ref="CY36:DF36">CY25*CY12</f>
        <v>0</v>
      </c>
      <c r="CZ36" s="11">
        <f t="shared" si="101"/>
        <v>0</v>
      </c>
      <c r="DA36" s="11">
        <f t="shared" si="101"/>
        <v>0</v>
      </c>
      <c r="DB36" s="11">
        <f t="shared" si="101"/>
        <v>0</v>
      </c>
      <c r="DC36" s="11">
        <f t="shared" si="101"/>
        <v>0</v>
      </c>
      <c r="DD36" s="11">
        <f t="shared" si="101"/>
        <v>0</v>
      </c>
      <c r="DE36" s="11">
        <f t="shared" si="101"/>
        <v>0</v>
      </c>
      <c r="DF36" s="11">
        <f t="shared" si="101"/>
        <v>0</v>
      </c>
    </row>
    <row r="37" spans="38:110" ht="12.75">
      <c r="AL37" t="str">
        <f t="shared" si="89"/>
        <v>GPL</v>
      </c>
      <c r="AM37" s="11">
        <f aca="true" t="shared" si="102" ref="AM37:BR37">AM26*AM13</f>
        <v>0</v>
      </c>
      <c r="AN37" s="11">
        <f t="shared" si="102"/>
        <v>0</v>
      </c>
      <c r="AO37" s="11">
        <f t="shared" si="102"/>
        <v>0</v>
      </c>
      <c r="AP37" s="11">
        <f t="shared" si="102"/>
        <v>0</v>
      </c>
      <c r="AQ37" s="11">
        <f t="shared" si="102"/>
        <v>0</v>
      </c>
      <c r="AR37" s="11">
        <f t="shared" si="102"/>
        <v>0</v>
      </c>
      <c r="AS37" s="11">
        <f t="shared" si="102"/>
        <v>0</v>
      </c>
      <c r="AT37" s="11">
        <f t="shared" si="102"/>
        <v>0</v>
      </c>
      <c r="AU37" s="11">
        <f t="shared" si="102"/>
        <v>0</v>
      </c>
      <c r="AV37" s="11">
        <f t="shared" si="102"/>
        <v>0</v>
      </c>
      <c r="AW37" s="11">
        <f t="shared" si="102"/>
        <v>0</v>
      </c>
      <c r="AX37" s="11">
        <f t="shared" si="102"/>
        <v>0</v>
      </c>
      <c r="AY37" s="11">
        <f t="shared" si="102"/>
        <v>0</v>
      </c>
      <c r="AZ37" s="11">
        <f t="shared" si="102"/>
        <v>0</v>
      </c>
      <c r="BA37" s="11">
        <f t="shared" si="102"/>
        <v>0</v>
      </c>
      <c r="BB37" s="11">
        <f t="shared" si="102"/>
        <v>0</v>
      </c>
      <c r="BC37" s="11">
        <f t="shared" si="102"/>
        <v>0</v>
      </c>
      <c r="BD37" s="11">
        <f t="shared" si="102"/>
        <v>0</v>
      </c>
      <c r="BE37" s="11">
        <f t="shared" si="102"/>
        <v>0</v>
      </c>
      <c r="BF37" s="11">
        <f t="shared" si="102"/>
        <v>0</v>
      </c>
      <c r="BG37" s="11">
        <f t="shared" si="102"/>
        <v>0</v>
      </c>
      <c r="BH37" s="11">
        <f t="shared" si="102"/>
        <v>0</v>
      </c>
      <c r="BI37" s="11">
        <f t="shared" si="102"/>
        <v>0</v>
      </c>
      <c r="BJ37" s="11">
        <f t="shared" si="102"/>
        <v>0</v>
      </c>
      <c r="BK37" s="11">
        <f t="shared" si="102"/>
        <v>0</v>
      </c>
      <c r="BL37" s="11">
        <f t="shared" si="102"/>
        <v>0</v>
      </c>
      <c r="BM37" s="11">
        <f t="shared" si="102"/>
        <v>0</v>
      </c>
      <c r="BN37" s="11">
        <f t="shared" si="102"/>
        <v>0</v>
      </c>
      <c r="BO37" s="11">
        <f t="shared" si="102"/>
        <v>0</v>
      </c>
      <c r="BP37" s="11">
        <f t="shared" si="102"/>
        <v>0</v>
      </c>
      <c r="BQ37" s="11">
        <f t="shared" si="102"/>
        <v>0</v>
      </c>
      <c r="BR37" s="11">
        <f t="shared" si="102"/>
        <v>0</v>
      </c>
      <c r="BS37" s="11">
        <f aca="true" t="shared" si="103" ref="BS37:CX37">BS26*BS13</f>
        <v>0</v>
      </c>
      <c r="BT37" s="11">
        <f t="shared" si="103"/>
        <v>0</v>
      </c>
      <c r="BU37" s="11">
        <f t="shared" si="103"/>
        <v>0</v>
      </c>
      <c r="BV37" s="11">
        <f t="shared" si="103"/>
        <v>0</v>
      </c>
      <c r="BW37" s="11">
        <f t="shared" si="103"/>
        <v>0</v>
      </c>
      <c r="BX37" s="11">
        <f t="shared" si="103"/>
        <v>0</v>
      </c>
      <c r="BY37" s="11">
        <f t="shared" si="103"/>
        <v>0</v>
      </c>
      <c r="BZ37" s="11">
        <f t="shared" si="103"/>
        <v>0</v>
      </c>
      <c r="CA37" s="11">
        <f t="shared" si="103"/>
        <v>0</v>
      </c>
      <c r="CB37" s="11">
        <f t="shared" si="103"/>
        <v>0</v>
      </c>
      <c r="CC37" s="11">
        <f t="shared" si="103"/>
        <v>0</v>
      </c>
      <c r="CD37" s="11">
        <f t="shared" si="103"/>
        <v>0</v>
      </c>
      <c r="CE37" s="11">
        <f t="shared" si="103"/>
        <v>0</v>
      </c>
      <c r="CF37" s="11">
        <f t="shared" si="103"/>
        <v>0</v>
      </c>
      <c r="CG37" s="11">
        <f t="shared" si="103"/>
        <v>0</v>
      </c>
      <c r="CH37" s="11">
        <f t="shared" si="103"/>
        <v>0</v>
      </c>
      <c r="CI37" s="11">
        <f t="shared" si="103"/>
        <v>0</v>
      </c>
      <c r="CJ37" s="11">
        <f t="shared" si="103"/>
        <v>0</v>
      </c>
      <c r="CK37" s="11">
        <f t="shared" si="103"/>
        <v>0</v>
      </c>
      <c r="CL37" s="11">
        <f t="shared" si="103"/>
        <v>0</v>
      </c>
      <c r="CM37" s="11">
        <f t="shared" si="103"/>
        <v>0</v>
      </c>
      <c r="CN37" s="11">
        <f t="shared" si="103"/>
        <v>0</v>
      </c>
      <c r="CO37" s="11">
        <f t="shared" si="103"/>
        <v>0</v>
      </c>
      <c r="CP37" s="11">
        <f t="shared" si="103"/>
        <v>0</v>
      </c>
      <c r="CQ37" s="11">
        <f t="shared" si="103"/>
        <v>0</v>
      </c>
      <c r="CR37" s="11">
        <f t="shared" si="103"/>
        <v>0</v>
      </c>
      <c r="CS37" s="11">
        <f t="shared" si="103"/>
        <v>0</v>
      </c>
      <c r="CT37" s="11">
        <f t="shared" si="103"/>
        <v>0</v>
      </c>
      <c r="CU37" s="11">
        <f t="shared" si="103"/>
        <v>0</v>
      </c>
      <c r="CV37" s="11">
        <f t="shared" si="103"/>
        <v>0</v>
      </c>
      <c r="CW37" s="11">
        <f t="shared" si="103"/>
        <v>0</v>
      </c>
      <c r="CX37" s="11">
        <f t="shared" si="103"/>
        <v>0</v>
      </c>
      <c r="CY37" s="11">
        <f aca="true" t="shared" si="104" ref="CY37:DF37">CY26*CY13</f>
        <v>0</v>
      </c>
      <c r="CZ37" s="11">
        <f t="shared" si="104"/>
        <v>0</v>
      </c>
      <c r="DA37" s="11">
        <f t="shared" si="104"/>
        <v>0</v>
      </c>
      <c r="DB37" s="11">
        <f t="shared" si="104"/>
        <v>0</v>
      </c>
      <c r="DC37" s="11">
        <f t="shared" si="104"/>
        <v>0</v>
      </c>
      <c r="DD37" s="11">
        <f t="shared" si="104"/>
        <v>0</v>
      </c>
      <c r="DE37" s="11">
        <f t="shared" si="104"/>
        <v>0</v>
      </c>
      <c r="DF37" s="11">
        <f t="shared" si="104"/>
        <v>0</v>
      </c>
    </row>
    <row r="38" spans="38:110" ht="12.75">
      <c r="AL38" t="str">
        <f t="shared" si="89"/>
        <v>Charbon</v>
      </c>
      <c r="AM38" s="11">
        <f aca="true" t="shared" si="105" ref="AM38:BR38">AM27*AM14</f>
        <v>0</v>
      </c>
      <c r="AN38" s="11">
        <f t="shared" si="105"/>
        <v>0</v>
      </c>
      <c r="AO38" s="11">
        <f t="shared" si="105"/>
        <v>0</v>
      </c>
      <c r="AP38" s="11">
        <f t="shared" si="105"/>
        <v>0</v>
      </c>
      <c r="AQ38" s="11">
        <f t="shared" si="105"/>
        <v>0</v>
      </c>
      <c r="AR38" s="11">
        <f t="shared" si="105"/>
        <v>0</v>
      </c>
      <c r="AS38" s="11">
        <f t="shared" si="105"/>
        <v>0</v>
      </c>
      <c r="AT38" s="11">
        <f t="shared" si="105"/>
        <v>0</v>
      </c>
      <c r="AU38" s="11">
        <f t="shared" si="105"/>
        <v>0</v>
      </c>
      <c r="AV38" s="11">
        <f t="shared" si="105"/>
        <v>0</v>
      </c>
      <c r="AW38" s="11">
        <f t="shared" si="105"/>
        <v>0</v>
      </c>
      <c r="AX38" s="11">
        <f t="shared" si="105"/>
        <v>0</v>
      </c>
      <c r="AY38" s="11">
        <f t="shared" si="105"/>
        <v>0</v>
      </c>
      <c r="AZ38" s="11">
        <f t="shared" si="105"/>
        <v>0</v>
      </c>
      <c r="BA38" s="11">
        <f t="shared" si="105"/>
        <v>0</v>
      </c>
      <c r="BB38" s="11">
        <f t="shared" si="105"/>
        <v>0</v>
      </c>
      <c r="BC38" s="11">
        <f t="shared" si="105"/>
        <v>0</v>
      </c>
      <c r="BD38" s="11">
        <f t="shared" si="105"/>
        <v>0</v>
      </c>
      <c r="BE38" s="11">
        <f t="shared" si="105"/>
        <v>0</v>
      </c>
      <c r="BF38" s="11">
        <f t="shared" si="105"/>
        <v>0</v>
      </c>
      <c r="BG38" s="11">
        <f t="shared" si="105"/>
        <v>0</v>
      </c>
      <c r="BH38" s="11">
        <f t="shared" si="105"/>
        <v>0</v>
      </c>
      <c r="BI38" s="11">
        <f t="shared" si="105"/>
        <v>0</v>
      </c>
      <c r="BJ38" s="11">
        <f t="shared" si="105"/>
        <v>0</v>
      </c>
      <c r="BK38" s="11">
        <f t="shared" si="105"/>
        <v>0</v>
      </c>
      <c r="BL38" s="11">
        <f t="shared" si="105"/>
        <v>0</v>
      </c>
      <c r="BM38" s="11">
        <f t="shared" si="105"/>
        <v>0</v>
      </c>
      <c r="BN38" s="11">
        <f t="shared" si="105"/>
        <v>0</v>
      </c>
      <c r="BO38" s="11">
        <f t="shared" si="105"/>
        <v>0</v>
      </c>
      <c r="BP38" s="11">
        <f t="shared" si="105"/>
        <v>0</v>
      </c>
      <c r="BQ38" s="11">
        <f t="shared" si="105"/>
        <v>0</v>
      </c>
      <c r="BR38" s="11">
        <f t="shared" si="105"/>
        <v>0</v>
      </c>
      <c r="BS38" s="11">
        <f aca="true" t="shared" si="106" ref="BS38:CX38">BS27*BS14</f>
        <v>0</v>
      </c>
      <c r="BT38" s="11">
        <f t="shared" si="106"/>
        <v>0</v>
      </c>
      <c r="BU38" s="11">
        <f t="shared" si="106"/>
        <v>0</v>
      </c>
      <c r="BV38" s="11">
        <f t="shared" si="106"/>
        <v>0</v>
      </c>
      <c r="BW38" s="11">
        <f t="shared" si="106"/>
        <v>0</v>
      </c>
      <c r="BX38" s="11">
        <f t="shared" si="106"/>
        <v>0</v>
      </c>
      <c r="BY38" s="11">
        <f t="shared" si="106"/>
        <v>0</v>
      </c>
      <c r="BZ38" s="11">
        <f t="shared" si="106"/>
        <v>0</v>
      </c>
      <c r="CA38" s="11">
        <f t="shared" si="106"/>
        <v>0</v>
      </c>
      <c r="CB38" s="11">
        <f t="shared" si="106"/>
        <v>0</v>
      </c>
      <c r="CC38" s="11">
        <f t="shared" si="106"/>
        <v>0</v>
      </c>
      <c r="CD38" s="11">
        <f t="shared" si="106"/>
        <v>0</v>
      </c>
      <c r="CE38" s="11">
        <f t="shared" si="106"/>
        <v>0</v>
      </c>
      <c r="CF38" s="11">
        <f t="shared" si="106"/>
        <v>0</v>
      </c>
      <c r="CG38" s="11">
        <f t="shared" si="106"/>
        <v>0</v>
      </c>
      <c r="CH38" s="11">
        <f t="shared" si="106"/>
        <v>0</v>
      </c>
      <c r="CI38" s="11">
        <f t="shared" si="106"/>
        <v>0</v>
      </c>
      <c r="CJ38" s="11">
        <f t="shared" si="106"/>
        <v>0</v>
      </c>
      <c r="CK38" s="11">
        <f t="shared" si="106"/>
        <v>0</v>
      </c>
      <c r="CL38" s="11">
        <f t="shared" si="106"/>
        <v>0</v>
      </c>
      <c r="CM38" s="11">
        <f t="shared" si="106"/>
        <v>0</v>
      </c>
      <c r="CN38" s="11">
        <f t="shared" si="106"/>
        <v>0</v>
      </c>
      <c r="CO38" s="11">
        <f t="shared" si="106"/>
        <v>0</v>
      </c>
      <c r="CP38" s="11">
        <f t="shared" si="106"/>
        <v>0</v>
      </c>
      <c r="CQ38" s="11">
        <f t="shared" si="106"/>
        <v>0</v>
      </c>
      <c r="CR38" s="11">
        <f t="shared" si="106"/>
        <v>0</v>
      </c>
      <c r="CS38" s="11">
        <f t="shared" si="106"/>
        <v>0</v>
      </c>
      <c r="CT38" s="11">
        <f t="shared" si="106"/>
        <v>0</v>
      </c>
      <c r="CU38" s="11">
        <f t="shared" si="106"/>
        <v>0</v>
      </c>
      <c r="CV38" s="11">
        <f t="shared" si="106"/>
        <v>0</v>
      </c>
      <c r="CW38" s="11">
        <f t="shared" si="106"/>
        <v>0</v>
      </c>
      <c r="CX38" s="11">
        <f t="shared" si="106"/>
        <v>0</v>
      </c>
      <c r="CY38" s="11">
        <f aca="true" t="shared" si="107" ref="CY38:DF38">CY27*CY14</f>
        <v>0</v>
      </c>
      <c r="CZ38" s="11">
        <f t="shared" si="107"/>
        <v>0</v>
      </c>
      <c r="DA38" s="11">
        <f t="shared" si="107"/>
        <v>0</v>
      </c>
      <c r="DB38" s="11">
        <f t="shared" si="107"/>
        <v>0</v>
      </c>
      <c r="DC38" s="11">
        <f t="shared" si="107"/>
        <v>0</v>
      </c>
      <c r="DD38" s="11">
        <f t="shared" si="107"/>
        <v>0</v>
      </c>
      <c r="DE38" s="11">
        <f t="shared" si="107"/>
        <v>0</v>
      </c>
      <c r="DF38" s="11">
        <f t="shared" si="107"/>
        <v>0</v>
      </c>
    </row>
    <row r="39" spans="38:110" ht="12.75">
      <c r="AL39" t="str">
        <f t="shared" si="89"/>
        <v>Biogaz</v>
      </c>
      <c r="AM39" s="11">
        <f aca="true" t="shared" si="108" ref="AM39:BR39">AM28*AM15</f>
        <v>0</v>
      </c>
      <c r="AN39" s="11">
        <f t="shared" si="108"/>
        <v>0</v>
      </c>
      <c r="AO39" s="11">
        <f t="shared" si="108"/>
        <v>0</v>
      </c>
      <c r="AP39" s="11">
        <f t="shared" si="108"/>
        <v>0</v>
      </c>
      <c r="AQ39" s="11">
        <f t="shared" si="108"/>
        <v>0</v>
      </c>
      <c r="AR39" s="11">
        <f t="shared" si="108"/>
        <v>0</v>
      </c>
      <c r="AS39" s="11">
        <f t="shared" si="108"/>
        <v>0</v>
      </c>
      <c r="AT39" s="11">
        <f t="shared" si="108"/>
        <v>0</v>
      </c>
      <c r="AU39" s="11">
        <f t="shared" si="108"/>
        <v>0</v>
      </c>
      <c r="AV39" s="11">
        <f t="shared" si="108"/>
        <v>0</v>
      </c>
      <c r="AW39" s="11">
        <f t="shared" si="108"/>
        <v>0</v>
      </c>
      <c r="AX39" s="11">
        <f t="shared" si="108"/>
        <v>0</v>
      </c>
      <c r="AY39" s="11">
        <f t="shared" si="108"/>
        <v>0</v>
      </c>
      <c r="AZ39" s="11">
        <f t="shared" si="108"/>
        <v>0</v>
      </c>
      <c r="BA39" s="11">
        <f t="shared" si="108"/>
        <v>0</v>
      </c>
      <c r="BB39" s="11">
        <f t="shared" si="108"/>
        <v>0</v>
      </c>
      <c r="BC39" s="11">
        <f t="shared" si="108"/>
        <v>0</v>
      </c>
      <c r="BD39" s="11">
        <f t="shared" si="108"/>
        <v>0</v>
      </c>
      <c r="BE39" s="11">
        <f t="shared" si="108"/>
        <v>0</v>
      </c>
      <c r="BF39" s="11">
        <f t="shared" si="108"/>
        <v>0</v>
      </c>
      <c r="BG39" s="11">
        <f t="shared" si="108"/>
        <v>0</v>
      </c>
      <c r="BH39" s="11">
        <f t="shared" si="108"/>
        <v>0</v>
      </c>
      <c r="BI39" s="11">
        <f t="shared" si="108"/>
        <v>0</v>
      </c>
      <c r="BJ39" s="11">
        <f t="shared" si="108"/>
        <v>0</v>
      </c>
      <c r="BK39" s="11">
        <f t="shared" si="108"/>
        <v>0</v>
      </c>
      <c r="BL39" s="11">
        <f t="shared" si="108"/>
        <v>0</v>
      </c>
      <c r="BM39" s="11">
        <f t="shared" si="108"/>
        <v>0</v>
      </c>
      <c r="BN39" s="11">
        <f t="shared" si="108"/>
        <v>0</v>
      </c>
      <c r="BO39" s="11">
        <f t="shared" si="108"/>
        <v>0</v>
      </c>
      <c r="BP39" s="11">
        <f t="shared" si="108"/>
        <v>0</v>
      </c>
      <c r="BQ39" s="11">
        <f t="shared" si="108"/>
        <v>0</v>
      </c>
      <c r="BR39" s="11">
        <f t="shared" si="108"/>
        <v>0</v>
      </c>
      <c r="BS39" s="11">
        <f aca="true" t="shared" si="109" ref="BS39:CX39">BS28*BS15</f>
        <v>0</v>
      </c>
      <c r="BT39" s="11">
        <f t="shared" si="109"/>
        <v>0</v>
      </c>
      <c r="BU39" s="11">
        <f t="shared" si="109"/>
        <v>0</v>
      </c>
      <c r="BV39" s="11">
        <f t="shared" si="109"/>
        <v>0</v>
      </c>
      <c r="BW39" s="11">
        <f t="shared" si="109"/>
        <v>0</v>
      </c>
      <c r="BX39" s="11">
        <f t="shared" si="109"/>
        <v>0</v>
      </c>
      <c r="BY39" s="11">
        <f t="shared" si="109"/>
        <v>0</v>
      </c>
      <c r="BZ39" s="11">
        <f t="shared" si="109"/>
        <v>0</v>
      </c>
      <c r="CA39" s="11">
        <f t="shared" si="109"/>
        <v>0</v>
      </c>
      <c r="CB39" s="11">
        <f t="shared" si="109"/>
        <v>0</v>
      </c>
      <c r="CC39" s="11">
        <f t="shared" si="109"/>
        <v>0</v>
      </c>
      <c r="CD39" s="11">
        <f t="shared" si="109"/>
        <v>0</v>
      </c>
      <c r="CE39" s="11">
        <f t="shared" si="109"/>
        <v>0</v>
      </c>
      <c r="CF39" s="11">
        <f t="shared" si="109"/>
        <v>0</v>
      </c>
      <c r="CG39" s="11">
        <f t="shared" si="109"/>
        <v>0</v>
      </c>
      <c r="CH39" s="11">
        <f t="shared" si="109"/>
        <v>0</v>
      </c>
      <c r="CI39" s="11">
        <f t="shared" si="109"/>
        <v>0</v>
      </c>
      <c r="CJ39" s="11">
        <f t="shared" si="109"/>
        <v>0</v>
      </c>
      <c r="CK39" s="11">
        <f t="shared" si="109"/>
        <v>0</v>
      </c>
      <c r="CL39" s="11">
        <f t="shared" si="109"/>
        <v>0</v>
      </c>
      <c r="CM39" s="11">
        <f t="shared" si="109"/>
        <v>0</v>
      </c>
      <c r="CN39" s="11">
        <f t="shared" si="109"/>
        <v>0</v>
      </c>
      <c r="CO39" s="11">
        <f t="shared" si="109"/>
        <v>0</v>
      </c>
      <c r="CP39" s="11">
        <f t="shared" si="109"/>
        <v>0</v>
      </c>
      <c r="CQ39" s="11">
        <f t="shared" si="109"/>
        <v>0</v>
      </c>
      <c r="CR39" s="11">
        <f t="shared" si="109"/>
        <v>0</v>
      </c>
      <c r="CS39" s="11">
        <f t="shared" si="109"/>
        <v>0</v>
      </c>
      <c r="CT39" s="11">
        <f t="shared" si="109"/>
        <v>0</v>
      </c>
      <c r="CU39" s="11">
        <f t="shared" si="109"/>
        <v>0</v>
      </c>
      <c r="CV39" s="11">
        <f t="shared" si="109"/>
        <v>0</v>
      </c>
      <c r="CW39" s="11">
        <f t="shared" si="109"/>
        <v>0</v>
      </c>
      <c r="CX39" s="11">
        <f t="shared" si="109"/>
        <v>0</v>
      </c>
      <c r="CY39" s="11">
        <f aca="true" t="shared" si="110" ref="CY39:DF39">CY28*CY15</f>
        <v>0</v>
      </c>
      <c r="CZ39" s="11">
        <f t="shared" si="110"/>
        <v>0</v>
      </c>
      <c r="DA39" s="11">
        <f t="shared" si="110"/>
        <v>0</v>
      </c>
      <c r="DB39" s="11">
        <f t="shared" si="110"/>
        <v>0</v>
      </c>
      <c r="DC39" s="11">
        <f t="shared" si="110"/>
        <v>0</v>
      </c>
      <c r="DD39" s="11">
        <f t="shared" si="110"/>
        <v>0</v>
      </c>
      <c r="DE39" s="11">
        <f t="shared" si="110"/>
        <v>0</v>
      </c>
      <c r="DF39" s="11">
        <f t="shared" si="110"/>
        <v>0</v>
      </c>
    </row>
    <row r="40" spans="38:110" ht="12.75">
      <c r="AL40" t="str">
        <f t="shared" si="89"/>
        <v>Eau/égouts</v>
      </c>
      <c r="AM40" s="11">
        <f aca="true" t="shared" si="111" ref="AM40:BR40">AM29*AM16</f>
        <v>0</v>
      </c>
      <c r="AN40" s="11">
        <f t="shared" si="111"/>
        <v>0</v>
      </c>
      <c r="AO40" s="11">
        <f t="shared" si="111"/>
        <v>0</v>
      </c>
      <c r="AP40" s="11">
        <f t="shared" si="111"/>
        <v>0</v>
      </c>
      <c r="AQ40" s="11">
        <f t="shared" si="111"/>
        <v>0</v>
      </c>
      <c r="AR40" s="11">
        <f t="shared" si="111"/>
        <v>0</v>
      </c>
      <c r="AS40" s="11">
        <f t="shared" si="111"/>
        <v>0</v>
      </c>
      <c r="AT40" s="11">
        <f t="shared" si="111"/>
        <v>0</v>
      </c>
      <c r="AU40" s="11">
        <f t="shared" si="111"/>
        <v>0</v>
      </c>
      <c r="AV40" s="11">
        <f t="shared" si="111"/>
        <v>0</v>
      </c>
      <c r="AW40" s="11">
        <f t="shared" si="111"/>
        <v>0</v>
      </c>
      <c r="AX40" s="11">
        <f t="shared" si="111"/>
        <v>0</v>
      </c>
      <c r="AY40" s="11">
        <f t="shared" si="111"/>
        <v>0</v>
      </c>
      <c r="AZ40" s="11">
        <f t="shared" si="111"/>
        <v>0</v>
      </c>
      <c r="BA40" s="11">
        <f t="shared" si="111"/>
        <v>0</v>
      </c>
      <c r="BB40" s="11">
        <f t="shared" si="111"/>
        <v>0</v>
      </c>
      <c r="BC40" s="11">
        <f t="shared" si="111"/>
        <v>0</v>
      </c>
      <c r="BD40" s="11">
        <f t="shared" si="111"/>
        <v>0</v>
      </c>
      <c r="BE40" s="11">
        <f t="shared" si="111"/>
        <v>0</v>
      </c>
      <c r="BF40" s="11">
        <f t="shared" si="111"/>
        <v>0</v>
      </c>
      <c r="BG40" s="11">
        <f t="shared" si="111"/>
        <v>0</v>
      </c>
      <c r="BH40" s="11">
        <f t="shared" si="111"/>
        <v>0</v>
      </c>
      <c r="BI40" s="11">
        <f t="shared" si="111"/>
        <v>0</v>
      </c>
      <c r="BJ40" s="11">
        <f t="shared" si="111"/>
        <v>0</v>
      </c>
      <c r="BK40" s="11">
        <f t="shared" si="111"/>
        <v>0</v>
      </c>
      <c r="BL40" s="11">
        <f t="shared" si="111"/>
        <v>0</v>
      </c>
      <c r="BM40" s="11">
        <f t="shared" si="111"/>
        <v>0</v>
      </c>
      <c r="BN40" s="11">
        <f t="shared" si="111"/>
        <v>0</v>
      </c>
      <c r="BO40" s="11">
        <f t="shared" si="111"/>
        <v>0</v>
      </c>
      <c r="BP40" s="11">
        <f t="shared" si="111"/>
        <v>0</v>
      </c>
      <c r="BQ40" s="11">
        <f t="shared" si="111"/>
        <v>0</v>
      </c>
      <c r="BR40" s="11">
        <f t="shared" si="111"/>
        <v>0</v>
      </c>
      <c r="BS40" s="11">
        <f aca="true" t="shared" si="112" ref="BS40:CX40">BS29*BS16</f>
        <v>0</v>
      </c>
      <c r="BT40" s="11">
        <f t="shared" si="112"/>
        <v>0</v>
      </c>
      <c r="BU40" s="11">
        <f t="shared" si="112"/>
        <v>0</v>
      </c>
      <c r="BV40" s="11">
        <f t="shared" si="112"/>
        <v>0</v>
      </c>
      <c r="BW40" s="11">
        <f t="shared" si="112"/>
        <v>0</v>
      </c>
      <c r="BX40" s="11">
        <f t="shared" si="112"/>
        <v>0</v>
      </c>
      <c r="BY40" s="11">
        <f t="shared" si="112"/>
        <v>0</v>
      </c>
      <c r="BZ40" s="11">
        <f t="shared" si="112"/>
        <v>0</v>
      </c>
      <c r="CA40" s="11">
        <f t="shared" si="112"/>
        <v>0</v>
      </c>
      <c r="CB40" s="11">
        <f t="shared" si="112"/>
        <v>0</v>
      </c>
      <c r="CC40" s="11">
        <f t="shared" si="112"/>
        <v>0</v>
      </c>
      <c r="CD40" s="11">
        <f t="shared" si="112"/>
        <v>0</v>
      </c>
      <c r="CE40" s="11">
        <f t="shared" si="112"/>
        <v>0</v>
      </c>
      <c r="CF40" s="11">
        <f t="shared" si="112"/>
        <v>0</v>
      </c>
      <c r="CG40" s="11">
        <f t="shared" si="112"/>
        <v>0</v>
      </c>
      <c r="CH40" s="11">
        <f t="shared" si="112"/>
        <v>0</v>
      </c>
      <c r="CI40" s="11">
        <f t="shared" si="112"/>
        <v>0</v>
      </c>
      <c r="CJ40" s="11">
        <f t="shared" si="112"/>
        <v>0</v>
      </c>
      <c r="CK40" s="11">
        <f t="shared" si="112"/>
        <v>0</v>
      </c>
      <c r="CL40" s="11">
        <f t="shared" si="112"/>
        <v>0</v>
      </c>
      <c r="CM40" s="11">
        <f t="shared" si="112"/>
        <v>0</v>
      </c>
      <c r="CN40" s="11">
        <f t="shared" si="112"/>
        <v>0</v>
      </c>
      <c r="CO40" s="11">
        <f t="shared" si="112"/>
        <v>0</v>
      </c>
      <c r="CP40" s="11">
        <f t="shared" si="112"/>
        <v>0</v>
      </c>
      <c r="CQ40" s="11">
        <f t="shared" si="112"/>
        <v>0</v>
      </c>
      <c r="CR40" s="11">
        <f t="shared" si="112"/>
        <v>0</v>
      </c>
      <c r="CS40" s="11">
        <f t="shared" si="112"/>
        <v>0</v>
      </c>
      <c r="CT40" s="11">
        <f t="shared" si="112"/>
        <v>0</v>
      </c>
      <c r="CU40" s="11">
        <f t="shared" si="112"/>
        <v>0</v>
      </c>
      <c r="CV40" s="11">
        <f t="shared" si="112"/>
        <v>0</v>
      </c>
      <c r="CW40" s="11">
        <f t="shared" si="112"/>
        <v>0</v>
      </c>
      <c r="CX40" s="11">
        <f t="shared" si="112"/>
        <v>0</v>
      </c>
      <c r="CY40" s="11">
        <f aca="true" t="shared" si="113" ref="CY40:DF40">CY29*CY16</f>
        <v>0</v>
      </c>
      <c r="CZ40" s="11">
        <f t="shared" si="113"/>
        <v>0</v>
      </c>
      <c r="DA40" s="11">
        <f t="shared" si="113"/>
        <v>0</v>
      </c>
      <c r="DB40" s="11">
        <f t="shared" si="113"/>
        <v>0</v>
      </c>
      <c r="DC40" s="11">
        <f t="shared" si="113"/>
        <v>0</v>
      </c>
      <c r="DD40" s="11">
        <f t="shared" si="113"/>
        <v>0</v>
      </c>
      <c r="DE40" s="11">
        <f t="shared" si="113"/>
        <v>0</v>
      </c>
      <c r="DF40" s="11">
        <f t="shared" si="113"/>
        <v>0</v>
      </c>
    </row>
    <row r="41" spans="38:110" ht="12.75">
      <c r="AL41" t="str">
        <f t="shared" si="89"/>
        <v>Autre (préciser)</v>
      </c>
      <c r="AM41" s="11">
        <f aca="true" t="shared" si="114" ref="AM41:BR41">AM30*AM17</f>
        <v>0</v>
      </c>
      <c r="AN41" s="11">
        <f t="shared" si="114"/>
        <v>0</v>
      </c>
      <c r="AO41" s="11">
        <f t="shared" si="114"/>
        <v>0</v>
      </c>
      <c r="AP41" s="11">
        <f t="shared" si="114"/>
        <v>0</v>
      </c>
      <c r="AQ41" s="11">
        <f t="shared" si="114"/>
        <v>0</v>
      </c>
      <c r="AR41" s="11">
        <f t="shared" si="114"/>
        <v>0</v>
      </c>
      <c r="AS41" s="11">
        <f t="shared" si="114"/>
        <v>0</v>
      </c>
      <c r="AT41" s="11">
        <f t="shared" si="114"/>
        <v>0</v>
      </c>
      <c r="AU41" s="11">
        <f t="shared" si="114"/>
        <v>0</v>
      </c>
      <c r="AV41" s="11">
        <f t="shared" si="114"/>
        <v>0</v>
      </c>
      <c r="AW41" s="11">
        <f t="shared" si="114"/>
        <v>0</v>
      </c>
      <c r="AX41" s="11">
        <f t="shared" si="114"/>
        <v>0</v>
      </c>
      <c r="AY41" s="11">
        <f t="shared" si="114"/>
        <v>0</v>
      </c>
      <c r="AZ41" s="11">
        <f t="shared" si="114"/>
        <v>0</v>
      </c>
      <c r="BA41" s="11">
        <f t="shared" si="114"/>
        <v>0</v>
      </c>
      <c r="BB41" s="11">
        <f t="shared" si="114"/>
        <v>0</v>
      </c>
      <c r="BC41" s="11">
        <f t="shared" si="114"/>
        <v>0</v>
      </c>
      <c r="BD41" s="11">
        <f t="shared" si="114"/>
        <v>0</v>
      </c>
      <c r="BE41" s="11">
        <f t="shared" si="114"/>
        <v>0</v>
      </c>
      <c r="BF41" s="11">
        <f t="shared" si="114"/>
        <v>0</v>
      </c>
      <c r="BG41" s="11">
        <f t="shared" si="114"/>
        <v>0</v>
      </c>
      <c r="BH41" s="11">
        <f t="shared" si="114"/>
        <v>0</v>
      </c>
      <c r="BI41" s="11">
        <f t="shared" si="114"/>
        <v>0</v>
      </c>
      <c r="BJ41" s="11">
        <f t="shared" si="114"/>
        <v>0</v>
      </c>
      <c r="BK41" s="11">
        <f t="shared" si="114"/>
        <v>0</v>
      </c>
      <c r="BL41" s="11">
        <f t="shared" si="114"/>
        <v>0</v>
      </c>
      <c r="BM41" s="11">
        <f t="shared" si="114"/>
        <v>0</v>
      </c>
      <c r="BN41" s="11">
        <f t="shared" si="114"/>
        <v>0</v>
      </c>
      <c r="BO41" s="11">
        <f t="shared" si="114"/>
        <v>0</v>
      </c>
      <c r="BP41" s="11">
        <f t="shared" si="114"/>
        <v>0</v>
      </c>
      <c r="BQ41" s="11">
        <f t="shared" si="114"/>
        <v>0</v>
      </c>
      <c r="BR41" s="11">
        <f t="shared" si="114"/>
        <v>0</v>
      </c>
      <c r="BS41" s="11">
        <f aca="true" t="shared" si="115" ref="BS41:CX41">BS30*BS17</f>
        <v>0</v>
      </c>
      <c r="BT41" s="11">
        <f t="shared" si="115"/>
        <v>0</v>
      </c>
      <c r="BU41" s="11">
        <f t="shared" si="115"/>
        <v>0</v>
      </c>
      <c r="BV41" s="11">
        <f t="shared" si="115"/>
        <v>0</v>
      </c>
      <c r="BW41" s="11">
        <f t="shared" si="115"/>
        <v>0</v>
      </c>
      <c r="BX41" s="11">
        <f t="shared" si="115"/>
        <v>0</v>
      </c>
      <c r="BY41" s="11">
        <f t="shared" si="115"/>
        <v>0</v>
      </c>
      <c r="BZ41" s="11">
        <f t="shared" si="115"/>
        <v>0</v>
      </c>
      <c r="CA41" s="11">
        <f t="shared" si="115"/>
        <v>0</v>
      </c>
      <c r="CB41" s="11">
        <f t="shared" si="115"/>
        <v>0</v>
      </c>
      <c r="CC41" s="11">
        <f t="shared" si="115"/>
        <v>0</v>
      </c>
      <c r="CD41" s="11">
        <f t="shared" si="115"/>
        <v>0</v>
      </c>
      <c r="CE41" s="11">
        <f t="shared" si="115"/>
        <v>0</v>
      </c>
      <c r="CF41" s="11">
        <f t="shared" si="115"/>
        <v>0</v>
      </c>
      <c r="CG41" s="11">
        <f t="shared" si="115"/>
        <v>0</v>
      </c>
      <c r="CH41" s="11">
        <f t="shared" si="115"/>
        <v>0</v>
      </c>
      <c r="CI41" s="11">
        <f t="shared" si="115"/>
        <v>0</v>
      </c>
      <c r="CJ41" s="11">
        <f t="shared" si="115"/>
        <v>0</v>
      </c>
      <c r="CK41" s="11">
        <f t="shared" si="115"/>
        <v>0</v>
      </c>
      <c r="CL41" s="11">
        <f t="shared" si="115"/>
        <v>0</v>
      </c>
      <c r="CM41" s="11">
        <f t="shared" si="115"/>
        <v>0</v>
      </c>
      <c r="CN41" s="11">
        <f t="shared" si="115"/>
        <v>0</v>
      </c>
      <c r="CO41" s="11">
        <f t="shared" si="115"/>
        <v>0</v>
      </c>
      <c r="CP41" s="11">
        <f t="shared" si="115"/>
        <v>0</v>
      </c>
      <c r="CQ41" s="11">
        <f t="shared" si="115"/>
        <v>0</v>
      </c>
      <c r="CR41" s="11">
        <f t="shared" si="115"/>
        <v>0</v>
      </c>
      <c r="CS41" s="11">
        <f t="shared" si="115"/>
        <v>0</v>
      </c>
      <c r="CT41" s="11">
        <f t="shared" si="115"/>
        <v>0</v>
      </c>
      <c r="CU41" s="11">
        <f t="shared" si="115"/>
        <v>0</v>
      </c>
      <c r="CV41" s="11">
        <f t="shared" si="115"/>
        <v>0</v>
      </c>
      <c r="CW41" s="11">
        <f t="shared" si="115"/>
        <v>0</v>
      </c>
      <c r="CX41" s="11">
        <f t="shared" si="115"/>
        <v>0</v>
      </c>
      <c r="CY41" s="11">
        <f aca="true" t="shared" si="116" ref="CY41:DF41">CY30*CY17</f>
        <v>0</v>
      </c>
      <c r="CZ41" s="11">
        <f t="shared" si="116"/>
        <v>0</v>
      </c>
      <c r="DA41" s="11">
        <f t="shared" si="116"/>
        <v>0</v>
      </c>
      <c r="DB41" s="11">
        <f t="shared" si="116"/>
        <v>0</v>
      </c>
      <c r="DC41" s="11">
        <f t="shared" si="116"/>
        <v>0</v>
      </c>
      <c r="DD41" s="11">
        <f t="shared" si="116"/>
        <v>0</v>
      </c>
      <c r="DE41" s="11">
        <f t="shared" si="116"/>
        <v>0</v>
      </c>
      <c r="DF41" s="11">
        <f t="shared" si="116"/>
        <v>0</v>
      </c>
    </row>
    <row r="43" spans="38:110" ht="12.75">
      <c r="AL43" t="s">
        <v>70</v>
      </c>
      <c r="AM43" s="11">
        <f aca="true" t="shared" si="117" ref="AM43:BR43">SUM(AM33:AM42)</f>
        <v>0</v>
      </c>
      <c r="AN43" s="11">
        <f t="shared" si="117"/>
        <v>0</v>
      </c>
      <c r="AO43" s="11">
        <f t="shared" si="117"/>
        <v>0</v>
      </c>
      <c r="AP43" s="11">
        <f t="shared" si="117"/>
        <v>138.54166666666669</v>
      </c>
      <c r="AQ43" s="11">
        <f t="shared" si="117"/>
        <v>1141.666666666667</v>
      </c>
      <c r="AR43" s="11">
        <f t="shared" si="117"/>
        <v>2144.791666666667</v>
      </c>
      <c r="AS43" s="11">
        <f t="shared" si="117"/>
        <v>4543.75</v>
      </c>
      <c r="AT43" s="11">
        <f t="shared" si="117"/>
        <v>6942.708333333333</v>
      </c>
      <c r="AU43" s="11">
        <f t="shared" si="117"/>
        <v>9341.666666666668</v>
      </c>
      <c r="AV43" s="11">
        <f t="shared" si="117"/>
        <v>11740.624999999998</v>
      </c>
      <c r="AW43" s="11">
        <f t="shared" si="117"/>
        <v>14139.583333333334</v>
      </c>
      <c r="AX43" s="11">
        <f t="shared" si="117"/>
        <v>16538.541666666668</v>
      </c>
      <c r="AY43" s="11">
        <f t="shared" si="117"/>
        <v>17934.0625</v>
      </c>
      <c r="AZ43" s="11">
        <f t="shared" si="117"/>
        <v>18961.40625</v>
      </c>
      <c r="BA43" s="11">
        <f t="shared" si="117"/>
        <v>19106.875</v>
      </c>
      <c r="BB43" s="11">
        <f t="shared" si="117"/>
        <v>19106.875</v>
      </c>
      <c r="BC43" s="11">
        <f t="shared" si="117"/>
        <v>19106.875</v>
      </c>
      <c r="BD43" s="11">
        <f t="shared" si="117"/>
        <v>19106.875</v>
      </c>
      <c r="BE43" s="11">
        <f t="shared" si="117"/>
        <v>19106.875</v>
      </c>
      <c r="BF43" s="11">
        <f t="shared" si="117"/>
        <v>19106.875</v>
      </c>
      <c r="BG43" s="11">
        <f t="shared" si="117"/>
        <v>19106.875</v>
      </c>
      <c r="BH43" s="11">
        <f t="shared" si="117"/>
        <v>19106.875</v>
      </c>
      <c r="BI43" s="11">
        <f t="shared" si="117"/>
        <v>19106.875</v>
      </c>
      <c r="BJ43" s="11">
        <f t="shared" si="117"/>
        <v>19106.875</v>
      </c>
      <c r="BK43" s="11">
        <f t="shared" si="117"/>
        <v>19541.38125</v>
      </c>
      <c r="BL43" s="11">
        <f t="shared" si="117"/>
        <v>19541.38125</v>
      </c>
      <c r="BM43" s="11">
        <f t="shared" si="117"/>
        <v>19541.38125</v>
      </c>
      <c r="BN43" s="11">
        <f t="shared" si="117"/>
        <v>19541.38125</v>
      </c>
      <c r="BO43" s="11">
        <f t="shared" si="117"/>
        <v>19541.38125</v>
      </c>
      <c r="BP43" s="11">
        <f t="shared" si="117"/>
        <v>19541.38125</v>
      </c>
      <c r="BQ43" s="11">
        <f t="shared" si="117"/>
        <v>19541.38125</v>
      </c>
      <c r="BR43" s="11">
        <f t="shared" si="117"/>
        <v>19541.38125</v>
      </c>
      <c r="BS43" s="11">
        <f aca="true" t="shared" si="118" ref="BS43:CX43">SUM(BS33:BS42)</f>
        <v>19541.38125</v>
      </c>
      <c r="BT43" s="11">
        <f t="shared" si="118"/>
        <v>19541.38125</v>
      </c>
      <c r="BU43" s="11">
        <f t="shared" si="118"/>
        <v>19541.38125</v>
      </c>
      <c r="BV43" s="11">
        <f t="shared" si="118"/>
        <v>19541.38125</v>
      </c>
      <c r="BW43" s="11">
        <f t="shared" si="118"/>
        <v>19987.196062500003</v>
      </c>
      <c r="BX43" s="11">
        <f t="shared" si="118"/>
        <v>19987.196062500003</v>
      </c>
      <c r="BY43" s="11">
        <f t="shared" si="118"/>
        <v>19987.196062500003</v>
      </c>
      <c r="BZ43" s="11">
        <f t="shared" si="118"/>
        <v>19987.196062500003</v>
      </c>
      <c r="CA43" s="11">
        <f t="shared" si="118"/>
        <v>19987.196062500003</v>
      </c>
      <c r="CB43" s="11">
        <f t="shared" si="118"/>
        <v>19987.196062500003</v>
      </c>
      <c r="CC43" s="11">
        <f t="shared" si="118"/>
        <v>19987.196062500003</v>
      </c>
      <c r="CD43" s="11">
        <f t="shared" si="118"/>
        <v>19987.196062500003</v>
      </c>
      <c r="CE43" s="11">
        <f t="shared" si="118"/>
        <v>19987.196062500003</v>
      </c>
      <c r="CF43" s="11">
        <f t="shared" si="118"/>
        <v>19987.196062500003</v>
      </c>
      <c r="CG43" s="11">
        <f t="shared" si="118"/>
        <v>19987.196062500003</v>
      </c>
      <c r="CH43" s="11">
        <f t="shared" si="118"/>
        <v>19987.196062500003</v>
      </c>
      <c r="CI43" s="11">
        <f t="shared" si="118"/>
        <v>20444.676530624998</v>
      </c>
      <c r="CJ43" s="11">
        <f t="shared" si="118"/>
        <v>20444.676530624998</v>
      </c>
      <c r="CK43" s="11">
        <f t="shared" si="118"/>
        <v>20444.676530624998</v>
      </c>
      <c r="CL43" s="11">
        <f t="shared" si="118"/>
        <v>20444.676530624998</v>
      </c>
      <c r="CM43" s="11">
        <f t="shared" si="118"/>
        <v>20444.676530624998</v>
      </c>
      <c r="CN43" s="11">
        <f t="shared" si="118"/>
        <v>20444.676530624998</v>
      </c>
      <c r="CO43" s="11">
        <f t="shared" si="118"/>
        <v>20444.676530624998</v>
      </c>
      <c r="CP43" s="11">
        <f t="shared" si="118"/>
        <v>20444.676530624998</v>
      </c>
      <c r="CQ43" s="11">
        <f t="shared" si="118"/>
        <v>20444.676530624998</v>
      </c>
      <c r="CR43" s="11">
        <f t="shared" si="118"/>
        <v>20444.676530624998</v>
      </c>
      <c r="CS43" s="11">
        <f t="shared" si="118"/>
        <v>20444.676530624998</v>
      </c>
      <c r="CT43" s="11">
        <f t="shared" si="118"/>
        <v>20444.676530624998</v>
      </c>
      <c r="CU43" s="11">
        <f t="shared" si="118"/>
        <v>20914.19343545625</v>
      </c>
      <c r="CV43" s="11">
        <f t="shared" si="118"/>
        <v>20914.19343545625</v>
      </c>
      <c r="CW43" s="11">
        <f t="shared" si="118"/>
        <v>20914.19343545625</v>
      </c>
      <c r="CX43" s="11">
        <f t="shared" si="118"/>
        <v>20914.19343545625</v>
      </c>
      <c r="CY43" s="11">
        <f aca="true" t="shared" si="119" ref="CY43:DF43">SUM(CY33:CY42)</f>
        <v>20914.19343545625</v>
      </c>
      <c r="CZ43" s="11">
        <f t="shared" si="119"/>
        <v>20914.19343545625</v>
      </c>
      <c r="DA43" s="11">
        <f t="shared" si="119"/>
        <v>20914.19343545625</v>
      </c>
      <c r="DB43" s="11">
        <f t="shared" si="119"/>
        <v>20914.19343545625</v>
      </c>
      <c r="DC43" s="11">
        <f t="shared" si="119"/>
        <v>20914.19343545625</v>
      </c>
      <c r="DD43" s="11">
        <f t="shared" si="119"/>
        <v>20914.19343545625</v>
      </c>
      <c r="DE43" s="11">
        <f t="shared" si="119"/>
        <v>20914.19343545625</v>
      </c>
      <c r="DF43" s="11">
        <f t="shared" si="119"/>
        <v>20914.19343545625</v>
      </c>
    </row>
  </sheetData>
  <sheetProtection password="DFCB" sheet="1" objects="1" scenarios="1" selectLockedCells="1"/>
  <mergeCells count="5">
    <mergeCell ref="D4:H4"/>
    <mergeCell ref="E7:E8"/>
    <mergeCell ref="F7:F8"/>
    <mergeCell ref="G7:G8"/>
    <mergeCell ref="H7:H8"/>
  </mergeCells>
  <dataValidations count="1">
    <dataValidation type="list" allowBlank="1" showInputMessage="1" showErrorMessage="1" sqref="G9:H17">
      <formula1>Lst_Mth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P43"/>
  <sheetViews>
    <sheetView showGridLines="0" showRowColHeaders="0" zoomScale="75" zoomScaleNormal="75" workbookViewId="0" topLeftCell="A1">
      <selection activeCell="D32" sqref="D32"/>
    </sheetView>
  </sheetViews>
  <sheetFormatPr defaultColWidth="9.140625" defaultRowHeight="12.75"/>
  <cols>
    <col min="1" max="1" width="12.421875" style="153" customWidth="1"/>
    <col min="2" max="2" width="50.00390625" style="134" customWidth="1"/>
    <col min="3" max="3" width="2.7109375" style="134" customWidth="1"/>
    <col min="4" max="4" width="15.7109375" style="134" customWidth="1"/>
    <col min="5" max="5" width="2.7109375" style="134" customWidth="1"/>
    <col min="6" max="6" width="7.8515625" style="134" customWidth="1"/>
    <col min="7" max="7" width="15.7109375" style="134" customWidth="1"/>
    <col min="8" max="8" width="2.7109375" style="134" customWidth="1"/>
    <col min="9" max="9" width="15.7109375" style="134" customWidth="1"/>
    <col min="10" max="10" width="2.7109375" style="134" customWidth="1"/>
    <col min="11" max="17" width="9.140625" style="134" customWidth="1"/>
    <col min="18" max="18" width="12.28125" style="134" customWidth="1"/>
    <col min="19" max="19" width="10.421875" style="134" customWidth="1"/>
    <col min="20" max="20" width="16.140625" style="134" customWidth="1"/>
    <col min="21" max="21" width="9.140625" style="134" customWidth="1"/>
    <col min="22" max="22" width="34.421875" style="134" customWidth="1"/>
    <col min="23" max="16384" width="9.140625" style="134" customWidth="1"/>
  </cols>
  <sheetData>
    <row r="1" ht="23.25" customHeight="1"/>
    <row r="2" spans="2:9" ht="40.5" customHeight="1" thickBot="1">
      <c r="B2" s="243" t="s">
        <v>71</v>
      </c>
      <c r="C2" s="244"/>
      <c r="D2" s="244"/>
      <c r="E2" s="244"/>
      <c r="F2" s="244"/>
      <c r="G2" s="244"/>
      <c r="H2" s="244"/>
      <c r="I2" s="244"/>
    </row>
    <row r="3" ht="6.75" customHeight="1" thickTop="1"/>
    <row r="5" spans="2:9" ht="15.75">
      <c r="B5" s="155"/>
      <c r="C5" s="153"/>
      <c r="D5" s="153"/>
      <c r="E5" s="153"/>
      <c r="F5" s="153"/>
      <c r="G5" s="153"/>
      <c r="H5" s="153"/>
      <c r="I5" s="153"/>
    </row>
    <row r="6" spans="23:25" ht="15.75">
      <c r="W6" s="137" t="s">
        <v>72</v>
      </c>
      <c r="X6" s="137"/>
      <c r="Y6" s="137"/>
    </row>
    <row r="7" spans="2:94" ht="16.5" thickBot="1">
      <c r="B7" s="137" t="s">
        <v>71</v>
      </c>
      <c r="D7" s="155" t="s">
        <v>73</v>
      </c>
      <c r="E7" s="137"/>
      <c r="F7" s="137"/>
      <c r="G7" s="155" t="s">
        <v>74</v>
      </c>
      <c r="H7" s="137"/>
      <c r="I7" s="155" t="s">
        <v>75</v>
      </c>
      <c r="Q7" s="137" t="s">
        <v>76</v>
      </c>
      <c r="R7" s="137" t="s">
        <v>77</v>
      </c>
      <c r="S7" s="137" t="s">
        <v>78</v>
      </c>
      <c r="T7" s="137" t="s">
        <v>79</v>
      </c>
      <c r="W7" s="134">
        <v>1</v>
      </c>
      <c r="X7" s="134">
        <v>2</v>
      </c>
      <c r="Y7" s="134">
        <v>3</v>
      </c>
      <c r="Z7" s="134">
        <v>4</v>
      </c>
      <c r="AA7" s="134">
        <v>5</v>
      </c>
      <c r="AB7" s="134">
        <v>6</v>
      </c>
      <c r="AC7" s="134">
        <v>7</v>
      </c>
      <c r="AD7" s="134">
        <v>8</v>
      </c>
      <c r="AE7" s="134">
        <v>9</v>
      </c>
      <c r="AF7" s="134">
        <v>10</v>
      </c>
      <c r="AG7" s="134">
        <v>11</v>
      </c>
      <c r="AH7" s="134">
        <v>12</v>
      </c>
      <c r="AI7" s="134">
        <v>13</v>
      </c>
      <c r="AJ7" s="134">
        <v>14</v>
      </c>
      <c r="AK7" s="134">
        <v>15</v>
      </c>
      <c r="AL7" s="134">
        <v>16</v>
      </c>
      <c r="AM7" s="134">
        <v>17</v>
      </c>
      <c r="AN7" s="134">
        <v>18</v>
      </c>
      <c r="AO7" s="134">
        <v>19</v>
      </c>
      <c r="AP7" s="134">
        <v>20</v>
      </c>
      <c r="AQ7" s="134">
        <v>21</v>
      </c>
      <c r="AR7" s="134">
        <v>22</v>
      </c>
      <c r="AS7" s="134">
        <v>23</v>
      </c>
      <c r="AT7" s="134">
        <v>24</v>
      </c>
      <c r="AU7" s="134">
        <v>25</v>
      </c>
      <c r="AV7" s="134">
        <v>26</v>
      </c>
      <c r="AW7" s="134">
        <v>27</v>
      </c>
      <c r="AX7" s="134">
        <v>28</v>
      </c>
      <c r="AY7" s="134">
        <v>29</v>
      </c>
      <c r="AZ7" s="134">
        <v>30</v>
      </c>
      <c r="BA7" s="134">
        <v>31</v>
      </c>
      <c r="BB7" s="134">
        <v>32</v>
      </c>
      <c r="BC7" s="134">
        <v>33</v>
      </c>
      <c r="BD7" s="134">
        <v>34</v>
      </c>
      <c r="BE7" s="134">
        <v>35</v>
      </c>
      <c r="BF7" s="134">
        <v>36</v>
      </c>
      <c r="BG7" s="134">
        <v>37</v>
      </c>
      <c r="BH7" s="134">
        <v>38</v>
      </c>
      <c r="BI7" s="134">
        <v>39</v>
      </c>
      <c r="BJ7" s="134">
        <v>40</v>
      </c>
      <c r="BK7" s="134">
        <v>41</v>
      </c>
      <c r="BL7" s="134">
        <v>42</v>
      </c>
      <c r="BM7" s="134">
        <v>43</v>
      </c>
      <c r="BN7" s="134">
        <v>44</v>
      </c>
      <c r="BO7" s="134">
        <v>45</v>
      </c>
      <c r="BP7" s="134">
        <v>46</v>
      </c>
      <c r="BQ7" s="134">
        <v>47</v>
      </c>
      <c r="BR7" s="134">
        <v>48</v>
      </c>
      <c r="BS7" s="134">
        <v>49</v>
      </c>
      <c r="BT7" s="134">
        <v>50</v>
      </c>
      <c r="BU7" s="134">
        <v>51</v>
      </c>
      <c r="BV7" s="134">
        <v>52</v>
      </c>
      <c r="BW7" s="134">
        <v>53</v>
      </c>
      <c r="BX7" s="134">
        <v>54</v>
      </c>
      <c r="BY7" s="134">
        <v>55</v>
      </c>
      <c r="BZ7" s="134">
        <v>56</v>
      </c>
      <c r="CA7" s="134">
        <v>57</v>
      </c>
      <c r="CB7" s="134">
        <v>58</v>
      </c>
      <c r="CC7" s="134">
        <v>59</v>
      </c>
      <c r="CD7" s="134">
        <v>60</v>
      </c>
      <c r="CE7" s="134">
        <v>61</v>
      </c>
      <c r="CF7" s="134">
        <v>62</v>
      </c>
      <c r="CG7" s="134">
        <v>63</v>
      </c>
      <c r="CH7" s="134">
        <v>64</v>
      </c>
      <c r="CI7" s="134">
        <v>65</v>
      </c>
      <c r="CJ7" s="134">
        <v>66</v>
      </c>
      <c r="CK7" s="134">
        <v>67</v>
      </c>
      <c r="CL7" s="134">
        <v>68</v>
      </c>
      <c r="CM7" s="134">
        <v>69</v>
      </c>
      <c r="CN7" s="134">
        <v>70</v>
      </c>
      <c r="CO7" s="134">
        <v>71</v>
      </c>
      <c r="CP7" s="134">
        <v>72</v>
      </c>
    </row>
    <row r="8" spans="2:9" ht="27" customHeight="1">
      <c r="B8" s="218"/>
      <c r="C8" s="218"/>
      <c r="D8" s="218"/>
      <c r="E8" s="218"/>
      <c r="F8" s="218"/>
      <c r="G8" s="218"/>
      <c r="H8" s="218"/>
      <c r="I8" s="218"/>
    </row>
    <row r="9" spans="2:94" ht="15">
      <c r="B9" s="138" t="s">
        <v>80</v>
      </c>
      <c r="D9" s="15">
        <v>100000</v>
      </c>
      <c r="G9" s="15" t="s">
        <v>81</v>
      </c>
      <c r="I9" s="15" t="s">
        <v>63</v>
      </c>
      <c r="Q9" s="134">
        <f aca="true" t="shared" si="0" ref="Q9:Q16">IF(ISTEXT(G9),VALUE(RIGHT(G9,2)),"")</f>
        <v>1</v>
      </c>
      <c r="R9" s="134">
        <f aca="true" t="shared" si="1" ref="R9:R16">IF(ISTEXT(I9),VALUE(RIGHT(I9,2)),"")</f>
        <v>3</v>
      </c>
      <c r="S9" s="134">
        <f aca="true" t="shared" si="2" ref="S9:S16">D9</f>
        <v>100000</v>
      </c>
      <c r="T9" s="140">
        <f aca="true" t="shared" si="3" ref="T9:T16">S9/(R9-Q9+1)</f>
        <v>33333.333333333336</v>
      </c>
      <c r="W9" s="134">
        <f aca="true" t="shared" si="4" ref="W9:AF16">IF(AND(W$7&gt;=$Q9,W$7&lt;=$R9),$T9,0)</f>
        <v>33333.333333333336</v>
      </c>
      <c r="X9" s="134">
        <f t="shared" si="4"/>
        <v>33333.333333333336</v>
      </c>
      <c r="Y9" s="134">
        <f t="shared" si="4"/>
        <v>33333.333333333336</v>
      </c>
      <c r="Z9" s="134">
        <f t="shared" si="4"/>
        <v>0</v>
      </c>
      <c r="AA9" s="134">
        <f t="shared" si="4"/>
        <v>0</v>
      </c>
      <c r="AB9" s="134">
        <f t="shared" si="4"/>
        <v>0</v>
      </c>
      <c r="AC9" s="134">
        <f t="shared" si="4"/>
        <v>0</v>
      </c>
      <c r="AD9" s="134">
        <f t="shared" si="4"/>
        <v>0</v>
      </c>
      <c r="AE9" s="134">
        <f t="shared" si="4"/>
        <v>0</v>
      </c>
      <c r="AF9" s="134">
        <f t="shared" si="4"/>
        <v>0</v>
      </c>
      <c r="AG9" s="134">
        <f aca="true" t="shared" si="5" ref="AG9:AP16">IF(AND(AG$7&gt;=$Q9,AG$7&lt;=$R9),$T9,0)</f>
        <v>0</v>
      </c>
      <c r="AH9" s="134">
        <f t="shared" si="5"/>
        <v>0</v>
      </c>
      <c r="AI9" s="134">
        <f t="shared" si="5"/>
        <v>0</v>
      </c>
      <c r="AJ9" s="134">
        <f t="shared" si="5"/>
        <v>0</v>
      </c>
      <c r="AK9" s="134">
        <f t="shared" si="5"/>
        <v>0</v>
      </c>
      <c r="AL9" s="134">
        <f t="shared" si="5"/>
        <v>0</v>
      </c>
      <c r="AM9" s="134">
        <f t="shared" si="5"/>
        <v>0</v>
      </c>
      <c r="AN9" s="134">
        <f t="shared" si="5"/>
        <v>0</v>
      </c>
      <c r="AO9" s="134">
        <f t="shared" si="5"/>
        <v>0</v>
      </c>
      <c r="AP9" s="134">
        <f t="shared" si="5"/>
        <v>0</v>
      </c>
      <c r="AQ9" s="134">
        <f aca="true" t="shared" si="6" ref="AQ9:AZ16">IF(AND(AQ$7&gt;=$Q9,AQ$7&lt;=$R9),$T9,0)</f>
        <v>0</v>
      </c>
      <c r="AR9" s="134">
        <f t="shared" si="6"/>
        <v>0</v>
      </c>
      <c r="AS9" s="134">
        <f t="shared" si="6"/>
        <v>0</v>
      </c>
      <c r="AT9" s="134">
        <f t="shared" si="6"/>
        <v>0</v>
      </c>
      <c r="AU9" s="134">
        <f t="shared" si="6"/>
        <v>0</v>
      </c>
      <c r="AV9" s="134">
        <f t="shared" si="6"/>
        <v>0</v>
      </c>
      <c r="AW9" s="134">
        <f t="shared" si="6"/>
        <v>0</v>
      </c>
      <c r="AX9" s="134">
        <f t="shared" si="6"/>
        <v>0</v>
      </c>
      <c r="AY9" s="134">
        <f t="shared" si="6"/>
        <v>0</v>
      </c>
      <c r="AZ9" s="134">
        <f t="shared" si="6"/>
        <v>0</v>
      </c>
      <c r="BA9" s="134">
        <f aca="true" t="shared" si="7" ref="BA9:BJ16">IF(AND(BA$7&gt;=$Q9,BA$7&lt;=$R9),$T9,0)</f>
        <v>0</v>
      </c>
      <c r="BB9" s="134">
        <f t="shared" si="7"/>
        <v>0</v>
      </c>
      <c r="BC9" s="134">
        <f t="shared" si="7"/>
        <v>0</v>
      </c>
      <c r="BD9" s="134">
        <f t="shared" si="7"/>
        <v>0</v>
      </c>
      <c r="BE9" s="134">
        <f t="shared" si="7"/>
        <v>0</v>
      </c>
      <c r="BF9" s="134">
        <f t="shared" si="7"/>
        <v>0</v>
      </c>
      <c r="BG9" s="134">
        <f t="shared" si="7"/>
        <v>0</v>
      </c>
      <c r="BH9" s="134">
        <f t="shared" si="7"/>
        <v>0</v>
      </c>
      <c r="BI9" s="134">
        <f t="shared" si="7"/>
        <v>0</v>
      </c>
      <c r="BJ9" s="134">
        <f t="shared" si="7"/>
        <v>0</v>
      </c>
      <c r="BK9" s="134">
        <f aca="true" t="shared" si="8" ref="BK9:BT16">IF(AND(BK$7&gt;=$Q9,BK$7&lt;=$R9),$T9,0)</f>
        <v>0</v>
      </c>
      <c r="BL9" s="134">
        <f t="shared" si="8"/>
        <v>0</v>
      </c>
      <c r="BM9" s="134">
        <f t="shared" si="8"/>
        <v>0</v>
      </c>
      <c r="BN9" s="134">
        <f t="shared" si="8"/>
        <v>0</v>
      </c>
      <c r="BO9" s="134">
        <f t="shared" si="8"/>
        <v>0</v>
      </c>
      <c r="BP9" s="134">
        <f t="shared" si="8"/>
        <v>0</v>
      </c>
      <c r="BQ9" s="134">
        <f t="shared" si="8"/>
        <v>0</v>
      </c>
      <c r="BR9" s="134">
        <f t="shared" si="8"/>
        <v>0</v>
      </c>
      <c r="BS9" s="134">
        <f t="shared" si="8"/>
        <v>0</v>
      </c>
      <c r="BT9" s="134">
        <f t="shared" si="8"/>
        <v>0</v>
      </c>
      <c r="BU9" s="134">
        <f aca="true" t="shared" si="9" ref="BU9:CD16">IF(AND(BU$7&gt;=$Q9,BU$7&lt;=$R9),$T9,0)</f>
        <v>0</v>
      </c>
      <c r="BV9" s="134">
        <f t="shared" si="9"/>
        <v>0</v>
      </c>
      <c r="BW9" s="134">
        <f t="shared" si="9"/>
        <v>0</v>
      </c>
      <c r="BX9" s="134">
        <f t="shared" si="9"/>
        <v>0</v>
      </c>
      <c r="BY9" s="134">
        <f t="shared" si="9"/>
        <v>0</v>
      </c>
      <c r="BZ9" s="134">
        <f t="shared" si="9"/>
        <v>0</v>
      </c>
      <c r="CA9" s="134">
        <f t="shared" si="9"/>
        <v>0</v>
      </c>
      <c r="CB9" s="134">
        <f t="shared" si="9"/>
        <v>0</v>
      </c>
      <c r="CC9" s="134">
        <f t="shared" si="9"/>
        <v>0</v>
      </c>
      <c r="CD9" s="134">
        <f t="shared" si="9"/>
        <v>0</v>
      </c>
      <c r="CE9" s="134">
        <f aca="true" t="shared" si="10" ref="CE9:CP16">IF(AND(CE$7&gt;=$Q9,CE$7&lt;=$R9),$T9,0)</f>
        <v>0</v>
      </c>
      <c r="CF9" s="134">
        <f t="shared" si="10"/>
        <v>0</v>
      </c>
      <c r="CG9" s="134">
        <f t="shared" si="10"/>
        <v>0</v>
      </c>
      <c r="CH9" s="134">
        <f t="shared" si="10"/>
        <v>0</v>
      </c>
      <c r="CI9" s="134">
        <f t="shared" si="10"/>
        <v>0</v>
      </c>
      <c r="CJ9" s="134">
        <f t="shared" si="10"/>
        <v>0</v>
      </c>
      <c r="CK9" s="134">
        <f t="shared" si="10"/>
        <v>0</v>
      </c>
      <c r="CL9" s="134">
        <f t="shared" si="10"/>
        <v>0</v>
      </c>
      <c r="CM9" s="134">
        <f t="shared" si="10"/>
        <v>0</v>
      </c>
      <c r="CN9" s="134">
        <f t="shared" si="10"/>
        <v>0</v>
      </c>
      <c r="CO9" s="134">
        <f t="shared" si="10"/>
        <v>0</v>
      </c>
      <c r="CP9" s="134">
        <f t="shared" si="10"/>
        <v>0</v>
      </c>
    </row>
    <row r="10" spans="2:94" ht="15">
      <c r="B10" s="138" t="s">
        <v>82</v>
      </c>
      <c r="D10" s="16">
        <v>50000</v>
      </c>
      <c r="G10" s="16" t="s">
        <v>83</v>
      </c>
      <c r="I10" s="16" t="s">
        <v>61</v>
      </c>
      <c r="Q10" s="134">
        <f t="shared" si="0"/>
        <v>2</v>
      </c>
      <c r="R10" s="134">
        <f t="shared" si="1"/>
        <v>4</v>
      </c>
      <c r="S10" s="134">
        <f t="shared" si="2"/>
        <v>50000</v>
      </c>
      <c r="T10" s="140">
        <f t="shared" si="3"/>
        <v>16666.666666666668</v>
      </c>
      <c r="W10" s="134">
        <f t="shared" si="4"/>
        <v>0</v>
      </c>
      <c r="X10" s="134">
        <f t="shared" si="4"/>
        <v>16666.666666666668</v>
      </c>
      <c r="Y10" s="134">
        <f t="shared" si="4"/>
        <v>16666.666666666668</v>
      </c>
      <c r="Z10" s="134">
        <f t="shared" si="4"/>
        <v>16666.666666666668</v>
      </c>
      <c r="AA10" s="134">
        <f t="shared" si="4"/>
        <v>0</v>
      </c>
      <c r="AB10" s="134">
        <f t="shared" si="4"/>
        <v>0</v>
      </c>
      <c r="AC10" s="134">
        <f t="shared" si="4"/>
        <v>0</v>
      </c>
      <c r="AD10" s="134">
        <f t="shared" si="4"/>
        <v>0</v>
      </c>
      <c r="AE10" s="134">
        <f t="shared" si="4"/>
        <v>0</v>
      </c>
      <c r="AF10" s="134">
        <f t="shared" si="4"/>
        <v>0</v>
      </c>
      <c r="AG10" s="134">
        <f t="shared" si="5"/>
        <v>0</v>
      </c>
      <c r="AH10" s="134">
        <f t="shared" si="5"/>
        <v>0</v>
      </c>
      <c r="AI10" s="134">
        <f t="shared" si="5"/>
        <v>0</v>
      </c>
      <c r="AJ10" s="134">
        <f t="shared" si="5"/>
        <v>0</v>
      </c>
      <c r="AK10" s="134">
        <f t="shared" si="5"/>
        <v>0</v>
      </c>
      <c r="AL10" s="134">
        <f t="shared" si="5"/>
        <v>0</v>
      </c>
      <c r="AM10" s="134">
        <f t="shared" si="5"/>
        <v>0</v>
      </c>
      <c r="AN10" s="134">
        <f t="shared" si="5"/>
        <v>0</v>
      </c>
      <c r="AO10" s="134">
        <f t="shared" si="5"/>
        <v>0</v>
      </c>
      <c r="AP10" s="134">
        <f t="shared" si="5"/>
        <v>0</v>
      </c>
      <c r="AQ10" s="134">
        <f t="shared" si="6"/>
        <v>0</v>
      </c>
      <c r="AR10" s="134">
        <f t="shared" si="6"/>
        <v>0</v>
      </c>
      <c r="AS10" s="134">
        <f t="shared" si="6"/>
        <v>0</v>
      </c>
      <c r="AT10" s="134">
        <f t="shared" si="6"/>
        <v>0</v>
      </c>
      <c r="AU10" s="134">
        <f t="shared" si="6"/>
        <v>0</v>
      </c>
      <c r="AV10" s="134">
        <f t="shared" si="6"/>
        <v>0</v>
      </c>
      <c r="AW10" s="134">
        <f t="shared" si="6"/>
        <v>0</v>
      </c>
      <c r="AX10" s="134">
        <f t="shared" si="6"/>
        <v>0</v>
      </c>
      <c r="AY10" s="134">
        <f t="shared" si="6"/>
        <v>0</v>
      </c>
      <c r="AZ10" s="134">
        <f t="shared" si="6"/>
        <v>0</v>
      </c>
      <c r="BA10" s="134">
        <f t="shared" si="7"/>
        <v>0</v>
      </c>
      <c r="BB10" s="134">
        <f t="shared" si="7"/>
        <v>0</v>
      </c>
      <c r="BC10" s="134">
        <f t="shared" si="7"/>
        <v>0</v>
      </c>
      <c r="BD10" s="134">
        <f t="shared" si="7"/>
        <v>0</v>
      </c>
      <c r="BE10" s="134">
        <f t="shared" si="7"/>
        <v>0</v>
      </c>
      <c r="BF10" s="134">
        <f t="shared" si="7"/>
        <v>0</v>
      </c>
      <c r="BG10" s="134">
        <f t="shared" si="7"/>
        <v>0</v>
      </c>
      <c r="BH10" s="134">
        <f t="shared" si="7"/>
        <v>0</v>
      </c>
      <c r="BI10" s="134">
        <f t="shared" si="7"/>
        <v>0</v>
      </c>
      <c r="BJ10" s="134">
        <f t="shared" si="7"/>
        <v>0</v>
      </c>
      <c r="BK10" s="134">
        <f t="shared" si="8"/>
        <v>0</v>
      </c>
      <c r="BL10" s="134">
        <f t="shared" si="8"/>
        <v>0</v>
      </c>
      <c r="BM10" s="134">
        <f t="shared" si="8"/>
        <v>0</v>
      </c>
      <c r="BN10" s="134">
        <f t="shared" si="8"/>
        <v>0</v>
      </c>
      <c r="BO10" s="134">
        <f t="shared" si="8"/>
        <v>0</v>
      </c>
      <c r="BP10" s="134">
        <f t="shared" si="8"/>
        <v>0</v>
      </c>
      <c r="BQ10" s="134">
        <f t="shared" si="8"/>
        <v>0</v>
      </c>
      <c r="BR10" s="134">
        <f t="shared" si="8"/>
        <v>0</v>
      </c>
      <c r="BS10" s="134">
        <f t="shared" si="8"/>
        <v>0</v>
      </c>
      <c r="BT10" s="134">
        <f t="shared" si="8"/>
        <v>0</v>
      </c>
      <c r="BU10" s="134">
        <f t="shared" si="9"/>
        <v>0</v>
      </c>
      <c r="BV10" s="134">
        <f t="shared" si="9"/>
        <v>0</v>
      </c>
      <c r="BW10" s="134">
        <f t="shared" si="9"/>
        <v>0</v>
      </c>
      <c r="BX10" s="134">
        <f t="shared" si="9"/>
        <v>0</v>
      </c>
      <c r="BY10" s="134">
        <f t="shared" si="9"/>
        <v>0</v>
      </c>
      <c r="BZ10" s="134">
        <f t="shared" si="9"/>
        <v>0</v>
      </c>
      <c r="CA10" s="134">
        <f t="shared" si="9"/>
        <v>0</v>
      </c>
      <c r="CB10" s="134">
        <f t="shared" si="9"/>
        <v>0</v>
      </c>
      <c r="CC10" s="134">
        <f t="shared" si="9"/>
        <v>0</v>
      </c>
      <c r="CD10" s="134">
        <f t="shared" si="9"/>
        <v>0</v>
      </c>
      <c r="CE10" s="134">
        <f t="shared" si="10"/>
        <v>0</v>
      </c>
      <c r="CF10" s="134">
        <f t="shared" si="10"/>
        <v>0</v>
      </c>
      <c r="CG10" s="134">
        <f t="shared" si="10"/>
        <v>0</v>
      </c>
      <c r="CH10" s="134">
        <f t="shared" si="10"/>
        <v>0</v>
      </c>
      <c r="CI10" s="134">
        <f t="shared" si="10"/>
        <v>0</v>
      </c>
      <c r="CJ10" s="134">
        <f t="shared" si="10"/>
        <v>0</v>
      </c>
      <c r="CK10" s="134">
        <f t="shared" si="10"/>
        <v>0</v>
      </c>
      <c r="CL10" s="134">
        <f t="shared" si="10"/>
        <v>0</v>
      </c>
      <c r="CM10" s="134">
        <f t="shared" si="10"/>
        <v>0</v>
      </c>
      <c r="CN10" s="134">
        <f t="shared" si="10"/>
        <v>0</v>
      </c>
      <c r="CO10" s="134">
        <f t="shared" si="10"/>
        <v>0</v>
      </c>
      <c r="CP10" s="134">
        <f t="shared" si="10"/>
        <v>0</v>
      </c>
    </row>
    <row r="11" spans="2:94" ht="15">
      <c r="B11" s="138" t="s">
        <v>84</v>
      </c>
      <c r="D11" s="16">
        <v>25000</v>
      </c>
      <c r="G11" s="16" t="s">
        <v>61</v>
      </c>
      <c r="I11" s="16" t="s">
        <v>61</v>
      </c>
      <c r="Q11" s="134">
        <f t="shared" si="0"/>
        <v>4</v>
      </c>
      <c r="R11" s="134">
        <f t="shared" si="1"/>
        <v>4</v>
      </c>
      <c r="S11" s="134">
        <f t="shared" si="2"/>
        <v>25000</v>
      </c>
      <c r="T11" s="140">
        <f t="shared" si="3"/>
        <v>25000</v>
      </c>
      <c r="W11" s="134">
        <f t="shared" si="4"/>
        <v>0</v>
      </c>
      <c r="X11" s="134">
        <f t="shared" si="4"/>
        <v>0</v>
      </c>
      <c r="Y11" s="134">
        <f t="shared" si="4"/>
        <v>0</v>
      </c>
      <c r="Z11" s="134">
        <f t="shared" si="4"/>
        <v>25000</v>
      </c>
      <c r="AA11" s="134">
        <f t="shared" si="4"/>
        <v>0</v>
      </c>
      <c r="AB11" s="134">
        <f t="shared" si="4"/>
        <v>0</v>
      </c>
      <c r="AC11" s="134">
        <f t="shared" si="4"/>
        <v>0</v>
      </c>
      <c r="AD11" s="134">
        <f t="shared" si="4"/>
        <v>0</v>
      </c>
      <c r="AE11" s="134">
        <f t="shared" si="4"/>
        <v>0</v>
      </c>
      <c r="AF11" s="134">
        <f t="shared" si="4"/>
        <v>0</v>
      </c>
      <c r="AG11" s="134">
        <f t="shared" si="5"/>
        <v>0</v>
      </c>
      <c r="AH11" s="134">
        <f t="shared" si="5"/>
        <v>0</v>
      </c>
      <c r="AI11" s="134">
        <f t="shared" si="5"/>
        <v>0</v>
      </c>
      <c r="AJ11" s="134">
        <f t="shared" si="5"/>
        <v>0</v>
      </c>
      <c r="AK11" s="134">
        <f t="shared" si="5"/>
        <v>0</v>
      </c>
      <c r="AL11" s="134">
        <f t="shared" si="5"/>
        <v>0</v>
      </c>
      <c r="AM11" s="134">
        <f t="shared" si="5"/>
        <v>0</v>
      </c>
      <c r="AN11" s="134">
        <f t="shared" si="5"/>
        <v>0</v>
      </c>
      <c r="AO11" s="134">
        <f t="shared" si="5"/>
        <v>0</v>
      </c>
      <c r="AP11" s="134">
        <f t="shared" si="5"/>
        <v>0</v>
      </c>
      <c r="AQ11" s="134">
        <f t="shared" si="6"/>
        <v>0</v>
      </c>
      <c r="AR11" s="134">
        <f t="shared" si="6"/>
        <v>0</v>
      </c>
      <c r="AS11" s="134">
        <f t="shared" si="6"/>
        <v>0</v>
      </c>
      <c r="AT11" s="134">
        <f t="shared" si="6"/>
        <v>0</v>
      </c>
      <c r="AU11" s="134">
        <f t="shared" si="6"/>
        <v>0</v>
      </c>
      <c r="AV11" s="134">
        <f t="shared" si="6"/>
        <v>0</v>
      </c>
      <c r="AW11" s="134">
        <f t="shared" si="6"/>
        <v>0</v>
      </c>
      <c r="AX11" s="134">
        <f t="shared" si="6"/>
        <v>0</v>
      </c>
      <c r="AY11" s="134">
        <f t="shared" si="6"/>
        <v>0</v>
      </c>
      <c r="AZ11" s="134">
        <f t="shared" si="6"/>
        <v>0</v>
      </c>
      <c r="BA11" s="134">
        <f t="shared" si="7"/>
        <v>0</v>
      </c>
      <c r="BB11" s="134">
        <f t="shared" si="7"/>
        <v>0</v>
      </c>
      <c r="BC11" s="134">
        <f t="shared" si="7"/>
        <v>0</v>
      </c>
      <c r="BD11" s="134">
        <f t="shared" si="7"/>
        <v>0</v>
      </c>
      <c r="BE11" s="134">
        <f t="shared" si="7"/>
        <v>0</v>
      </c>
      <c r="BF11" s="134">
        <f t="shared" si="7"/>
        <v>0</v>
      </c>
      <c r="BG11" s="134">
        <f t="shared" si="7"/>
        <v>0</v>
      </c>
      <c r="BH11" s="134">
        <f t="shared" si="7"/>
        <v>0</v>
      </c>
      <c r="BI11" s="134">
        <f t="shared" si="7"/>
        <v>0</v>
      </c>
      <c r="BJ11" s="134">
        <f t="shared" si="7"/>
        <v>0</v>
      </c>
      <c r="BK11" s="134">
        <f t="shared" si="8"/>
        <v>0</v>
      </c>
      <c r="BL11" s="134">
        <f t="shared" si="8"/>
        <v>0</v>
      </c>
      <c r="BM11" s="134">
        <f t="shared" si="8"/>
        <v>0</v>
      </c>
      <c r="BN11" s="134">
        <f t="shared" si="8"/>
        <v>0</v>
      </c>
      <c r="BO11" s="134">
        <f t="shared" si="8"/>
        <v>0</v>
      </c>
      <c r="BP11" s="134">
        <f t="shared" si="8"/>
        <v>0</v>
      </c>
      <c r="BQ11" s="134">
        <f t="shared" si="8"/>
        <v>0</v>
      </c>
      <c r="BR11" s="134">
        <f t="shared" si="8"/>
        <v>0</v>
      </c>
      <c r="BS11" s="134">
        <f t="shared" si="8"/>
        <v>0</v>
      </c>
      <c r="BT11" s="134">
        <f t="shared" si="8"/>
        <v>0</v>
      </c>
      <c r="BU11" s="134">
        <f t="shared" si="9"/>
        <v>0</v>
      </c>
      <c r="BV11" s="134">
        <f t="shared" si="9"/>
        <v>0</v>
      </c>
      <c r="BW11" s="134">
        <f t="shared" si="9"/>
        <v>0</v>
      </c>
      <c r="BX11" s="134">
        <f t="shared" si="9"/>
        <v>0</v>
      </c>
      <c r="BY11" s="134">
        <f t="shared" si="9"/>
        <v>0</v>
      </c>
      <c r="BZ11" s="134">
        <f t="shared" si="9"/>
        <v>0</v>
      </c>
      <c r="CA11" s="134">
        <f t="shared" si="9"/>
        <v>0</v>
      </c>
      <c r="CB11" s="134">
        <f t="shared" si="9"/>
        <v>0</v>
      </c>
      <c r="CC11" s="134">
        <f t="shared" si="9"/>
        <v>0</v>
      </c>
      <c r="CD11" s="134">
        <f t="shared" si="9"/>
        <v>0</v>
      </c>
      <c r="CE11" s="134">
        <f t="shared" si="10"/>
        <v>0</v>
      </c>
      <c r="CF11" s="134">
        <f t="shared" si="10"/>
        <v>0</v>
      </c>
      <c r="CG11" s="134">
        <f t="shared" si="10"/>
        <v>0</v>
      </c>
      <c r="CH11" s="134">
        <f t="shared" si="10"/>
        <v>0</v>
      </c>
      <c r="CI11" s="134">
        <f t="shared" si="10"/>
        <v>0</v>
      </c>
      <c r="CJ11" s="134">
        <f t="shared" si="10"/>
        <v>0</v>
      </c>
      <c r="CK11" s="134">
        <f t="shared" si="10"/>
        <v>0</v>
      </c>
      <c r="CL11" s="134">
        <f t="shared" si="10"/>
        <v>0</v>
      </c>
      <c r="CM11" s="134">
        <f t="shared" si="10"/>
        <v>0</v>
      </c>
      <c r="CN11" s="134">
        <f t="shared" si="10"/>
        <v>0</v>
      </c>
      <c r="CO11" s="134">
        <f t="shared" si="10"/>
        <v>0</v>
      </c>
      <c r="CP11" s="134">
        <f t="shared" si="10"/>
        <v>0</v>
      </c>
    </row>
    <row r="12" spans="2:94" ht="15">
      <c r="B12" s="138" t="s">
        <v>85</v>
      </c>
      <c r="D12" s="16">
        <v>30000</v>
      </c>
      <c r="G12" s="16" t="s">
        <v>61</v>
      </c>
      <c r="I12" s="16" t="s">
        <v>86</v>
      </c>
      <c r="Q12" s="134">
        <f t="shared" si="0"/>
        <v>4</v>
      </c>
      <c r="R12" s="134">
        <f t="shared" si="1"/>
        <v>5</v>
      </c>
      <c r="S12" s="134">
        <f t="shared" si="2"/>
        <v>30000</v>
      </c>
      <c r="T12" s="140">
        <f t="shared" si="3"/>
        <v>15000</v>
      </c>
      <c r="W12" s="134">
        <f t="shared" si="4"/>
        <v>0</v>
      </c>
      <c r="X12" s="134">
        <f t="shared" si="4"/>
        <v>0</v>
      </c>
      <c r="Y12" s="134">
        <f t="shared" si="4"/>
        <v>0</v>
      </c>
      <c r="Z12" s="134">
        <f t="shared" si="4"/>
        <v>15000</v>
      </c>
      <c r="AA12" s="134">
        <f t="shared" si="4"/>
        <v>15000</v>
      </c>
      <c r="AB12" s="134">
        <f t="shared" si="4"/>
        <v>0</v>
      </c>
      <c r="AC12" s="134">
        <f t="shared" si="4"/>
        <v>0</v>
      </c>
      <c r="AD12" s="134">
        <f t="shared" si="4"/>
        <v>0</v>
      </c>
      <c r="AE12" s="134">
        <f t="shared" si="4"/>
        <v>0</v>
      </c>
      <c r="AF12" s="134">
        <f t="shared" si="4"/>
        <v>0</v>
      </c>
      <c r="AG12" s="134">
        <f t="shared" si="5"/>
        <v>0</v>
      </c>
      <c r="AH12" s="134">
        <f t="shared" si="5"/>
        <v>0</v>
      </c>
      <c r="AI12" s="134">
        <f t="shared" si="5"/>
        <v>0</v>
      </c>
      <c r="AJ12" s="134">
        <f t="shared" si="5"/>
        <v>0</v>
      </c>
      <c r="AK12" s="134">
        <f t="shared" si="5"/>
        <v>0</v>
      </c>
      <c r="AL12" s="134">
        <f t="shared" si="5"/>
        <v>0</v>
      </c>
      <c r="AM12" s="134">
        <f t="shared" si="5"/>
        <v>0</v>
      </c>
      <c r="AN12" s="134">
        <f t="shared" si="5"/>
        <v>0</v>
      </c>
      <c r="AO12" s="134">
        <f t="shared" si="5"/>
        <v>0</v>
      </c>
      <c r="AP12" s="134">
        <f t="shared" si="5"/>
        <v>0</v>
      </c>
      <c r="AQ12" s="134">
        <f t="shared" si="6"/>
        <v>0</v>
      </c>
      <c r="AR12" s="134">
        <f t="shared" si="6"/>
        <v>0</v>
      </c>
      <c r="AS12" s="134">
        <f t="shared" si="6"/>
        <v>0</v>
      </c>
      <c r="AT12" s="134">
        <f t="shared" si="6"/>
        <v>0</v>
      </c>
      <c r="AU12" s="134">
        <f t="shared" si="6"/>
        <v>0</v>
      </c>
      <c r="AV12" s="134">
        <f t="shared" si="6"/>
        <v>0</v>
      </c>
      <c r="AW12" s="134">
        <f t="shared" si="6"/>
        <v>0</v>
      </c>
      <c r="AX12" s="134">
        <f t="shared" si="6"/>
        <v>0</v>
      </c>
      <c r="AY12" s="134">
        <f t="shared" si="6"/>
        <v>0</v>
      </c>
      <c r="AZ12" s="134">
        <f t="shared" si="6"/>
        <v>0</v>
      </c>
      <c r="BA12" s="134">
        <f t="shared" si="7"/>
        <v>0</v>
      </c>
      <c r="BB12" s="134">
        <f t="shared" si="7"/>
        <v>0</v>
      </c>
      <c r="BC12" s="134">
        <f t="shared" si="7"/>
        <v>0</v>
      </c>
      <c r="BD12" s="134">
        <f t="shared" si="7"/>
        <v>0</v>
      </c>
      <c r="BE12" s="134">
        <f t="shared" si="7"/>
        <v>0</v>
      </c>
      <c r="BF12" s="134">
        <f t="shared" si="7"/>
        <v>0</v>
      </c>
      <c r="BG12" s="134">
        <f t="shared" si="7"/>
        <v>0</v>
      </c>
      <c r="BH12" s="134">
        <f t="shared" si="7"/>
        <v>0</v>
      </c>
      <c r="BI12" s="134">
        <f t="shared" si="7"/>
        <v>0</v>
      </c>
      <c r="BJ12" s="134">
        <f t="shared" si="7"/>
        <v>0</v>
      </c>
      <c r="BK12" s="134">
        <f t="shared" si="8"/>
        <v>0</v>
      </c>
      <c r="BL12" s="134">
        <f t="shared" si="8"/>
        <v>0</v>
      </c>
      <c r="BM12" s="134">
        <f t="shared" si="8"/>
        <v>0</v>
      </c>
      <c r="BN12" s="134">
        <f t="shared" si="8"/>
        <v>0</v>
      </c>
      <c r="BO12" s="134">
        <f t="shared" si="8"/>
        <v>0</v>
      </c>
      <c r="BP12" s="134">
        <f t="shared" si="8"/>
        <v>0</v>
      </c>
      <c r="BQ12" s="134">
        <f t="shared" si="8"/>
        <v>0</v>
      </c>
      <c r="BR12" s="134">
        <f t="shared" si="8"/>
        <v>0</v>
      </c>
      <c r="BS12" s="134">
        <f t="shared" si="8"/>
        <v>0</v>
      </c>
      <c r="BT12" s="134">
        <f t="shared" si="8"/>
        <v>0</v>
      </c>
      <c r="BU12" s="134">
        <f t="shared" si="9"/>
        <v>0</v>
      </c>
      <c r="BV12" s="134">
        <f t="shared" si="9"/>
        <v>0</v>
      </c>
      <c r="BW12" s="134">
        <f t="shared" si="9"/>
        <v>0</v>
      </c>
      <c r="BX12" s="134">
        <f t="shared" si="9"/>
        <v>0</v>
      </c>
      <c r="BY12" s="134">
        <f t="shared" si="9"/>
        <v>0</v>
      </c>
      <c r="BZ12" s="134">
        <f t="shared" si="9"/>
        <v>0</v>
      </c>
      <c r="CA12" s="134">
        <f t="shared" si="9"/>
        <v>0</v>
      </c>
      <c r="CB12" s="134">
        <f t="shared" si="9"/>
        <v>0</v>
      </c>
      <c r="CC12" s="134">
        <f t="shared" si="9"/>
        <v>0</v>
      </c>
      <c r="CD12" s="134">
        <f t="shared" si="9"/>
        <v>0</v>
      </c>
      <c r="CE12" s="134">
        <f t="shared" si="10"/>
        <v>0</v>
      </c>
      <c r="CF12" s="134">
        <f t="shared" si="10"/>
        <v>0</v>
      </c>
      <c r="CG12" s="134">
        <f t="shared" si="10"/>
        <v>0</v>
      </c>
      <c r="CH12" s="134">
        <f t="shared" si="10"/>
        <v>0</v>
      </c>
      <c r="CI12" s="134">
        <f t="shared" si="10"/>
        <v>0</v>
      </c>
      <c r="CJ12" s="134">
        <f t="shared" si="10"/>
        <v>0</v>
      </c>
      <c r="CK12" s="134">
        <f t="shared" si="10"/>
        <v>0</v>
      </c>
      <c r="CL12" s="134">
        <f t="shared" si="10"/>
        <v>0</v>
      </c>
      <c r="CM12" s="134">
        <f t="shared" si="10"/>
        <v>0</v>
      </c>
      <c r="CN12" s="134">
        <f t="shared" si="10"/>
        <v>0</v>
      </c>
      <c r="CO12" s="134">
        <f t="shared" si="10"/>
        <v>0</v>
      </c>
      <c r="CP12" s="134">
        <f t="shared" si="10"/>
        <v>0</v>
      </c>
    </row>
    <row r="13" spans="2:94" ht="15">
      <c r="B13" s="138" t="s">
        <v>87</v>
      </c>
      <c r="D13" s="16">
        <v>25000</v>
      </c>
      <c r="G13" s="16" t="s">
        <v>86</v>
      </c>
      <c r="I13" s="16" t="s">
        <v>86</v>
      </c>
      <c r="Q13" s="134">
        <f t="shared" si="0"/>
        <v>5</v>
      </c>
      <c r="R13" s="134">
        <f t="shared" si="1"/>
        <v>5</v>
      </c>
      <c r="S13" s="134">
        <f t="shared" si="2"/>
        <v>25000</v>
      </c>
      <c r="T13" s="140">
        <f t="shared" si="3"/>
        <v>25000</v>
      </c>
      <c r="W13" s="134">
        <f t="shared" si="4"/>
        <v>0</v>
      </c>
      <c r="X13" s="134">
        <f t="shared" si="4"/>
        <v>0</v>
      </c>
      <c r="Y13" s="134">
        <f t="shared" si="4"/>
        <v>0</v>
      </c>
      <c r="Z13" s="134">
        <f t="shared" si="4"/>
        <v>0</v>
      </c>
      <c r="AA13" s="134">
        <f t="shared" si="4"/>
        <v>25000</v>
      </c>
      <c r="AB13" s="134">
        <f t="shared" si="4"/>
        <v>0</v>
      </c>
      <c r="AC13" s="134">
        <f t="shared" si="4"/>
        <v>0</v>
      </c>
      <c r="AD13" s="134">
        <f t="shared" si="4"/>
        <v>0</v>
      </c>
      <c r="AE13" s="134">
        <f t="shared" si="4"/>
        <v>0</v>
      </c>
      <c r="AF13" s="134">
        <f t="shared" si="4"/>
        <v>0</v>
      </c>
      <c r="AG13" s="134">
        <f t="shared" si="5"/>
        <v>0</v>
      </c>
      <c r="AH13" s="134">
        <f t="shared" si="5"/>
        <v>0</v>
      </c>
      <c r="AI13" s="134">
        <f t="shared" si="5"/>
        <v>0</v>
      </c>
      <c r="AJ13" s="134">
        <f t="shared" si="5"/>
        <v>0</v>
      </c>
      <c r="AK13" s="134">
        <f t="shared" si="5"/>
        <v>0</v>
      </c>
      <c r="AL13" s="134">
        <f t="shared" si="5"/>
        <v>0</v>
      </c>
      <c r="AM13" s="134">
        <f t="shared" si="5"/>
        <v>0</v>
      </c>
      <c r="AN13" s="134">
        <f t="shared" si="5"/>
        <v>0</v>
      </c>
      <c r="AO13" s="134">
        <f t="shared" si="5"/>
        <v>0</v>
      </c>
      <c r="AP13" s="134">
        <f t="shared" si="5"/>
        <v>0</v>
      </c>
      <c r="AQ13" s="134">
        <f t="shared" si="6"/>
        <v>0</v>
      </c>
      <c r="AR13" s="134">
        <f t="shared" si="6"/>
        <v>0</v>
      </c>
      <c r="AS13" s="134">
        <f t="shared" si="6"/>
        <v>0</v>
      </c>
      <c r="AT13" s="134">
        <f t="shared" si="6"/>
        <v>0</v>
      </c>
      <c r="AU13" s="134">
        <f t="shared" si="6"/>
        <v>0</v>
      </c>
      <c r="AV13" s="134">
        <f t="shared" si="6"/>
        <v>0</v>
      </c>
      <c r="AW13" s="134">
        <f t="shared" si="6"/>
        <v>0</v>
      </c>
      <c r="AX13" s="134">
        <f t="shared" si="6"/>
        <v>0</v>
      </c>
      <c r="AY13" s="134">
        <f t="shared" si="6"/>
        <v>0</v>
      </c>
      <c r="AZ13" s="134">
        <f t="shared" si="6"/>
        <v>0</v>
      </c>
      <c r="BA13" s="134">
        <f t="shared" si="7"/>
        <v>0</v>
      </c>
      <c r="BB13" s="134">
        <f t="shared" si="7"/>
        <v>0</v>
      </c>
      <c r="BC13" s="134">
        <f t="shared" si="7"/>
        <v>0</v>
      </c>
      <c r="BD13" s="134">
        <f t="shared" si="7"/>
        <v>0</v>
      </c>
      <c r="BE13" s="134">
        <f t="shared" si="7"/>
        <v>0</v>
      </c>
      <c r="BF13" s="134">
        <f t="shared" si="7"/>
        <v>0</v>
      </c>
      <c r="BG13" s="134">
        <f t="shared" si="7"/>
        <v>0</v>
      </c>
      <c r="BH13" s="134">
        <f t="shared" si="7"/>
        <v>0</v>
      </c>
      <c r="BI13" s="134">
        <f t="shared" si="7"/>
        <v>0</v>
      </c>
      <c r="BJ13" s="134">
        <f t="shared" si="7"/>
        <v>0</v>
      </c>
      <c r="BK13" s="134">
        <f t="shared" si="8"/>
        <v>0</v>
      </c>
      <c r="BL13" s="134">
        <f t="shared" si="8"/>
        <v>0</v>
      </c>
      <c r="BM13" s="134">
        <f t="shared" si="8"/>
        <v>0</v>
      </c>
      <c r="BN13" s="134">
        <f t="shared" si="8"/>
        <v>0</v>
      </c>
      <c r="BO13" s="134">
        <f t="shared" si="8"/>
        <v>0</v>
      </c>
      <c r="BP13" s="134">
        <f t="shared" si="8"/>
        <v>0</v>
      </c>
      <c r="BQ13" s="134">
        <f t="shared" si="8"/>
        <v>0</v>
      </c>
      <c r="BR13" s="134">
        <f t="shared" si="8"/>
        <v>0</v>
      </c>
      <c r="BS13" s="134">
        <f t="shared" si="8"/>
        <v>0</v>
      </c>
      <c r="BT13" s="134">
        <f t="shared" si="8"/>
        <v>0</v>
      </c>
      <c r="BU13" s="134">
        <f t="shared" si="9"/>
        <v>0</v>
      </c>
      <c r="BV13" s="134">
        <f t="shared" si="9"/>
        <v>0</v>
      </c>
      <c r="BW13" s="134">
        <f t="shared" si="9"/>
        <v>0</v>
      </c>
      <c r="BX13" s="134">
        <f t="shared" si="9"/>
        <v>0</v>
      </c>
      <c r="BY13" s="134">
        <f t="shared" si="9"/>
        <v>0</v>
      </c>
      <c r="BZ13" s="134">
        <f t="shared" si="9"/>
        <v>0</v>
      </c>
      <c r="CA13" s="134">
        <f t="shared" si="9"/>
        <v>0</v>
      </c>
      <c r="CB13" s="134">
        <f t="shared" si="9"/>
        <v>0</v>
      </c>
      <c r="CC13" s="134">
        <f t="shared" si="9"/>
        <v>0</v>
      </c>
      <c r="CD13" s="134">
        <f t="shared" si="9"/>
        <v>0</v>
      </c>
      <c r="CE13" s="134">
        <f t="shared" si="10"/>
        <v>0</v>
      </c>
      <c r="CF13" s="134">
        <f t="shared" si="10"/>
        <v>0</v>
      </c>
      <c r="CG13" s="134">
        <f t="shared" si="10"/>
        <v>0</v>
      </c>
      <c r="CH13" s="134">
        <f t="shared" si="10"/>
        <v>0</v>
      </c>
      <c r="CI13" s="134">
        <f t="shared" si="10"/>
        <v>0</v>
      </c>
      <c r="CJ13" s="134">
        <f t="shared" si="10"/>
        <v>0</v>
      </c>
      <c r="CK13" s="134">
        <f t="shared" si="10"/>
        <v>0</v>
      </c>
      <c r="CL13" s="134">
        <f t="shared" si="10"/>
        <v>0</v>
      </c>
      <c r="CM13" s="134">
        <f t="shared" si="10"/>
        <v>0</v>
      </c>
      <c r="CN13" s="134">
        <f t="shared" si="10"/>
        <v>0</v>
      </c>
      <c r="CO13" s="134">
        <f t="shared" si="10"/>
        <v>0</v>
      </c>
      <c r="CP13" s="134">
        <f t="shared" si="10"/>
        <v>0</v>
      </c>
    </row>
    <row r="14" spans="2:94" ht="15">
      <c r="B14" s="138" t="s">
        <v>88</v>
      </c>
      <c r="D14" s="16">
        <v>45000</v>
      </c>
      <c r="G14" s="16" t="s">
        <v>86</v>
      </c>
      <c r="I14" s="16" t="s">
        <v>89</v>
      </c>
      <c r="Q14" s="134">
        <f t="shared" si="0"/>
        <v>5</v>
      </c>
      <c r="R14" s="134">
        <f t="shared" si="1"/>
        <v>9</v>
      </c>
      <c r="S14" s="134">
        <f t="shared" si="2"/>
        <v>45000</v>
      </c>
      <c r="T14" s="140">
        <f t="shared" si="3"/>
        <v>9000</v>
      </c>
      <c r="W14" s="134">
        <f t="shared" si="4"/>
        <v>0</v>
      </c>
      <c r="X14" s="134">
        <f t="shared" si="4"/>
        <v>0</v>
      </c>
      <c r="Y14" s="134">
        <f t="shared" si="4"/>
        <v>0</v>
      </c>
      <c r="Z14" s="134">
        <f t="shared" si="4"/>
        <v>0</v>
      </c>
      <c r="AA14" s="134">
        <f t="shared" si="4"/>
        <v>9000</v>
      </c>
      <c r="AB14" s="134">
        <f t="shared" si="4"/>
        <v>9000</v>
      </c>
      <c r="AC14" s="134">
        <f t="shared" si="4"/>
        <v>9000</v>
      </c>
      <c r="AD14" s="134">
        <f t="shared" si="4"/>
        <v>9000</v>
      </c>
      <c r="AE14" s="134">
        <f t="shared" si="4"/>
        <v>9000</v>
      </c>
      <c r="AF14" s="134">
        <f t="shared" si="4"/>
        <v>0</v>
      </c>
      <c r="AG14" s="134">
        <f t="shared" si="5"/>
        <v>0</v>
      </c>
      <c r="AH14" s="134">
        <f t="shared" si="5"/>
        <v>0</v>
      </c>
      <c r="AI14" s="134">
        <f t="shared" si="5"/>
        <v>0</v>
      </c>
      <c r="AJ14" s="134">
        <f t="shared" si="5"/>
        <v>0</v>
      </c>
      <c r="AK14" s="134">
        <f t="shared" si="5"/>
        <v>0</v>
      </c>
      <c r="AL14" s="134">
        <f t="shared" si="5"/>
        <v>0</v>
      </c>
      <c r="AM14" s="134">
        <f t="shared" si="5"/>
        <v>0</v>
      </c>
      <c r="AN14" s="134">
        <f t="shared" si="5"/>
        <v>0</v>
      </c>
      <c r="AO14" s="134">
        <f t="shared" si="5"/>
        <v>0</v>
      </c>
      <c r="AP14" s="134">
        <f t="shared" si="5"/>
        <v>0</v>
      </c>
      <c r="AQ14" s="134">
        <f t="shared" si="6"/>
        <v>0</v>
      </c>
      <c r="AR14" s="134">
        <f t="shared" si="6"/>
        <v>0</v>
      </c>
      <c r="AS14" s="134">
        <f t="shared" si="6"/>
        <v>0</v>
      </c>
      <c r="AT14" s="134">
        <f t="shared" si="6"/>
        <v>0</v>
      </c>
      <c r="AU14" s="134">
        <f t="shared" si="6"/>
        <v>0</v>
      </c>
      <c r="AV14" s="134">
        <f t="shared" si="6"/>
        <v>0</v>
      </c>
      <c r="AW14" s="134">
        <f t="shared" si="6"/>
        <v>0</v>
      </c>
      <c r="AX14" s="134">
        <f t="shared" si="6"/>
        <v>0</v>
      </c>
      <c r="AY14" s="134">
        <f t="shared" si="6"/>
        <v>0</v>
      </c>
      <c r="AZ14" s="134">
        <f t="shared" si="6"/>
        <v>0</v>
      </c>
      <c r="BA14" s="134">
        <f t="shared" si="7"/>
        <v>0</v>
      </c>
      <c r="BB14" s="134">
        <f t="shared" si="7"/>
        <v>0</v>
      </c>
      <c r="BC14" s="134">
        <f t="shared" si="7"/>
        <v>0</v>
      </c>
      <c r="BD14" s="134">
        <f t="shared" si="7"/>
        <v>0</v>
      </c>
      <c r="BE14" s="134">
        <f t="shared" si="7"/>
        <v>0</v>
      </c>
      <c r="BF14" s="134">
        <f t="shared" si="7"/>
        <v>0</v>
      </c>
      <c r="BG14" s="134">
        <f t="shared" si="7"/>
        <v>0</v>
      </c>
      <c r="BH14" s="134">
        <f t="shared" si="7"/>
        <v>0</v>
      </c>
      <c r="BI14" s="134">
        <f t="shared" si="7"/>
        <v>0</v>
      </c>
      <c r="BJ14" s="134">
        <f t="shared" si="7"/>
        <v>0</v>
      </c>
      <c r="BK14" s="134">
        <f t="shared" si="8"/>
        <v>0</v>
      </c>
      <c r="BL14" s="134">
        <f t="shared" si="8"/>
        <v>0</v>
      </c>
      <c r="BM14" s="134">
        <f t="shared" si="8"/>
        <v>0</v>
      </c>
      <c r="BN14" s="134">
        <f t="shared" si="8"/>
        <v>0</v>
      </c>
      <c r="BO14" s="134">
        <f t="shared" si="8"/>
        <v>0</v>
      </c>
      <c r="BP14" s="134">
        <f t="shared" si="8"/>
        <v>0</v>
      </c>
      <c r="BQ14" s="134">
        <f t="shared" si="8"/>
        <v>0</v>
      </c>
      <c r="BR14" s="134">
        <f t="shared" si="8"/>
        <v>0</v>
      </c>
      <c r="BS14" s="134">
        <f t="shared" si="8"/>
        <v>0</v>
      </c>
      <c r="BT14" s="134">
        <f t="shared" si="8"/>
        <v>0</v>
      </c>
      <c r="BU14" s="134">
        <f t="shared" si="9"/>
        <v>0</v>
      </c>
      <c r="BV14" s="134">
        <f t="shared" si="9"/>
        <v>0</v>
      </c>
      <c r="BW14" s="134">
        <f t="shared" si="9"/>
        <v>0</v>
      </c>
      <c r="BX14" s="134">
        <f t="shared" si="9"/>
        <v>0</v>
      </c>
      <c r="BY14" s="134">
        <f t="shared" si="9"/>
        <v>0</v>
      </c>
      <c r="BZ14" s="134">
        <f t="shared" si="9"/>
        <v>0</v>
      </c>
      <c r="CA14" s="134">
        <f t="shared" si="9"/>
        <v>0</v>
      </c>
      <c r="CB14" s="134">
        <f t="shared" si="9"/>
        <v>0</v>
      </c>
      <c r="CC14" s="134">
        <f t="shared" si="9"/>
        <v>0</v>
      </c>
      <c r="CD14" s="134">
        <f t="shared" si="9"/>
        <v>0</v>
      </c>
      <c r="CE14" s="134">
        <f t="shared" si="10"/>
        <v>0</v>
      </c>
      <c r="CF14" s="134">
        <f t="shared" si="10"/>
        <v>0</v>
      </c>
      <c r="CG14" s="134">
        <f t="shared" si="10"/>
        <v>0</v>
      </c>
      <c r="CH14" s="134">
        <f t="shared" si="10"/>
        <v>0</v>
      </c>
      <c r="CI14" s="134">
        <f t="shared" si="10"/>
        <v>0</v>
      </c>
      <c r="CJ14" s="134">
        <f t="shared" si="10"/>
        <v>0</v>
      </c>
      <c r="CK14" s="134">
        <f t="shared" si="10"/>
        <v>0</v>
      </c>
      <c r="CL14" s="134">
        <f t="shared" si="10"/>
        <v>0</v>
      </c>
      <c r="CM14" s="134">
        <f t="shared" si="10"/>
        <v>0</v>
      </c>
      <c r="CN14" s="134">
        <f t="shared" si="10"/>
        <v>0</v>
      </c>
      <c r="CO14" s="134">
        <f t="shared" si="10"/>
        <v>0</v>
      </c>
      <c r="CP14" s="134">
        <f t="shared" si="10"/>
        <v>0</v>
      </c>
    </row>
    <row r="15" spans="2:94" ht="15">
      <c r="B15" s="138" t="s">
        <v>90</v>
      </c>
      <c r="D15" s="16">
        <v>35000</v>
      </c>
      <c r="G15" s="16" t="s">
        <v>86</v>
      </c>
      <c r="I15" s="16" t="s">
        <v>60</v>
      </c>
      <c r="Q15" s="134">
        <f t="shared" si="0"/>
        <v>5</v>
      </c>
      <c r="R15" s="134">
        <f t="shared" si="1"/>
        <v>12</v>
      </c>
      <c r="S15" s="134">
        <f t="shared" si="2"/>
        <v>35000</v>
      </c>
      <c r="T15" s="140">
        <f t="shared" si="3"/>
        <v>4375</v>
      </c>
      <c r="W15" s="134">
        <f t="shared" si="4"/>
        <v>0</v>
      </c>
      <c r="X15" s="134">
        <f t="shared" si="4"/>
        <v>0</v>
      </c>
      <c r="Y15" s="134">
        <f t="shared" si="4"/>
        <v>0</v>
      </c>
      <c r="Z15" s="134">
        <f t="shared" si="4"/>
        <v>0</v>
      </c>
      <c r="AA15" s="134">
        <f t="shared" si="4"/>
        <v>4375</v>
      </c>
      <c r="AB15" s="134">
        <f t="shared" si="4"/>
        <v>4375</v>
      </c>
      <c r="AC15" s="134">
        <f t="shared" si="4"/>
        <v>4375</v>
      </c>
      <c r="AD15" s="134">
        <f t="shared" si="4"/>
        <v>4375</v>
      </c>
      <c r="AE15" s="134">
        <f t="shared" si="4"/>
        <v>4375</v>
      </c>
      <c r="AF15" s="134">
        <f t="shared" si="4"/>
        <v>4375</v>
      </c>
      <c r="AG15" s="134">
        <f t="shared" si="5"/>
        <v>4375</v>
      </c>
      <c r="AH15" s="134">
        <f t="shared" si="5"/>
        <v>4375</v>
      </c>
      <c r="AI15" s="134">
        <f t="shared" si="5"/>
        <v>0</v>
      </c>
      <c r="AJ15" s="134">
        <f t="shared" si="5"/>
        <v>0</v>
      </c>
      <c r="AK15" s="134">
        <f t="shared" si="5"/>
        <v>0</v>
      </c>
      <c r="AL15" s="134">
        <f t="shared" si="5"/>
        <v>0</v>
      </c>
      <c r="AM15" s="134">
        <f t="shared" si="5"/>
        <v>0</v>
      </c>
      <c r="AN15" s="134">
        <f t="shared" si="5"/>
        <v>0</v>
      </c>
      <c r="AO15" s="134">
        <f t="shared" si="5"/>
        <v>0</v>
      </c>
      <c r="AP15" s="134">
        <f t="shared" si="5"/>
        <v>0</v>
      </c>
      <c r="AQ15" s="134">
        <f t="shared" si="6"/>
        <v>0</v>
      </c>
      <c r="AR15" s="134">
        <f t="shared" si="6"/>
        <v>0</v>
      </c>
      <c r="AS15" s="134">
        <f t="shared" si="6"/>
        <v>0</v>
      </c>
      <c r="AT15" s="134">
        <f t="shared" si="6"/>
        <v>0</v>
      </c>
      <c r="AU15" s="134">
        <f t="shared" si="6"/>
        <v>0</v>
      </c>
      <c r="AV15" s="134">
        <f t="shared" si="6"/>
        <v>0</v>
      </c>
      <c r="AW15" s="134">
        <f t="shared" si="6"/>
        <v>0</v>
      </c>
      <c r="AX15" s="134">
        <f t="shared" si="6"/>
        <v>0</v>
      </c>
      <c r="AY15" s="134">
        <f t="shared" si="6"/>
        <v>0</v>
      </c>
      <c r="AZ15" s="134">
        <f t="shared" si="6"/>
        <v>0</v>
      </c>
      <c r="BA15" s="134">
        <f t="shared" si="7"/>
        <v>0</v>
      </c>
      <c r="BB15" s="134">
        <f t="shared" si="7"/>
        <v>0</v>
      </c>
      <c r="BC15" s="134">
        <f t="shared" si="7"/>
        <v>0</v>
      </c>
      <c r="BD15" s="134">
        <f t="shared" si="7"/>
        <v>0</v>
      </c>
      <c r="BE15" s="134">
        <f t="shared" si="7"/>
        <v>0</v>
      </c>
      <c r="BF15" s="134">
        <f t="shared" si="7"/>
        <v>0</v>
      </c>
      <c r="BG15" s="134">
        <f t="shared" si="7"/>
        <v>0</v>
      </c>
      <c r="BH15" s="134">
        <f t="shared" si="7"/>
        <v>0</v>
      </c>
      <c r="BI15" s="134">
        <f t="shared" si="7"/>
        <v>0</v>
      </c>
      <c r="BJ15" s="134">
        <f t="shared" si="7"/>
        <v>0</v>
      </c>
      <c r="BK15" s="134">
        <f t="shared" si="8"/>
        <v>0</v>
      </c>
      <c r="BL15" s="134">
        <f t="shared" si="8"/>
        <v>0</v>
      </c>
      <c r="BM15" s="134">
        <f t="shared" si="8"/>
        <v>0</v>
      </c>
      <c r="BN15" s="134">
        <f t="shared" si="8"/>
        <v>0</v>
      </c>
      <c r="BO15" s="134">
        <f t="shared" si="8"/>
        <v>0</v>
      </c>
      <c r="BP15" s="134">
        <f t="shared" si="8"/>
        <v>0</v>
      </c>
      <c r="BQ15" s="134">
        <f t="shared" si="8"/>
        <v>0</v>
      </c>
      <c r="BR15" s="134">
        <f t="shared" si="8"/>
        <v>0</v>
      </c>
      <c r="BS15" s="134">
        <f t="shared" si="8"/>
        <v>0</v>
      </c>
      <c r="BT15" s="134">
        <f t="shared" si="8"/>
        <v>0</v>
      </c>
      <c r="BU15" s="134">
        <f t="shared" si="9"/>
        <v>0</v>
      </c>
      <c r="BV15" s="134">
        <f t="shared" si="9"/>
        <v>0</v>
      </c>
      <c r="BW15" s="134">
        <f t="shared" si="9"/>
        <v>0</v>
      </c>
      <c r="BX15" s="134">
        <f t="shared" si="9"/>
        <v>0</v>
      </c>
      <c r="BY15" s="134">
        <f t="shared" si="9"/>
        <v>0</v>
      </c>
      <c r="BZ15" s="134">
        <f t="shared" si="9"/>
        <v>0</v>
      </c>
      <c r="CA15" s="134">
        <f t="shared" si="9"/>
        <v>0</v>
      </c>
      <c r="CB15" s="134">
        <f t="shared" si="9"/>
        <v>0</v>
      </c>
      <c r="CC15" s="134">
        <f t="shared" si="9"/>
        <v>0</v>
      </c>
      <c r="CD15" s="134">
        <f t="shared" si="9"/>
        <v>0</v>
      </c>
      <c r="CE15" s="134">
        <f t="shared" si="10"/>
        <v>0</v>
      </c>
      <c r="CF15" s="134">
        <f t="shared" si="10"/>
        <v>0</v>
      </c>
      <c r="CG15" s="134">
        <f t="shared" si="10"/>
        <v>0</v>
      </c>
      <c r="CH15" s="134">
        <f t="shared" si="10"/>
        <v>0</v>
      </c>
      <c r="CI15" s="134">
        <f t="shared" si="10"/>
        <v>0</v>
      </c>
      <c r="CJ15" s="134">
        <f t="shared" si="10"/>
        <v>0</v>
      </c>
      <c r="CK15" s="134">
        <f t="shared" si="10"/>
        <v>0</v>
      </c>
      <c r="CL15" s="134">
        <f t="shared" si="10"/>
        <v>0</v>
      </c>
      <c r="CM15" s="134">
        <f t="shared" si="10"/>
        <v>0</v>
      </c>
      <c r="CN15" s="134">
        <f t="shared" si="10"/>
        <v>0</v>
      </c>
      <c r="CO15" s="134">
        <f t="shared" si="10"/>
        <v>0</v>
      </c>
      <c r="CP15" s="134">
        <f t="shared" si="10"/>
        <v>0</v>
      </c>
    </row>
    <row r="16" spans="2:94" ht="15">
      <c r="B16" s="138" t="s">
        <v>91</v>
      </c>
      <c r="D16" s="16">
        <v>15000</v>
      </c>
      <c r="G16" s="16" t="s">
        <v>59</v>
      </c>
      <c r="I16" s="16" t="s">
        <v>60</v>
      </c>
      <c r="Q16" s="134">
        <f t="shared" si="0"/>
        <v>6</v>
      </c>
      <c r="R16" s="134">
        <f t="shared" si="1"/>
        <v>12</v>
      </c>
      <c r="S16" s="134">
        <f t="shared" si="2"/>
        <v>15000</v>
      </c>
      <c r="T16" s="140">
        <f t="shared" si="3"/>
        <v>2142.8571428571427</v>
      </c>
      <c r="W16" s="134">
        <f t="shared" si="4"/>
        <v>0</v>
      </c>
      <c r="X16" s="134">
        <f t="shared" si="4"/>
        <v>0</v>
      </c>
      <c r="Y16" s="134">
        <f t="shared" si="4"/>
        <v>0</v>
      </c>
      <c r="Z16" s="134">
        <f t="shared" si="4"/>
        <v>0</v>
      </c>
      <c r="AA16" s="134">
        <f t="shared" si="4"/>
        <v>0</v>
      </c>
      <c r="AB16" s="134">
        <f t="shared" si="4"/>
        <v>2142.8571428571427</v>
      </c>
      <c r="AC16" s="134">
        <f t="shared" si="4"/>
        <v>2142.8571428571427</v>
      </c>
      <c r="AD16" s="134">
        <f t="shared" si="4"/>
        <v>2142.8571428571427</v>
      </c>
      <c r="AE16" s="134">
        <f t="shared" si="4"/>
        <v>2142.8571428571427</v>
      </c>
      <c r="AF16" s="134">
        <f t="shared" si="4"/>
        <v>2142.8571428571427</v>
      </c>
      <c r="AG16" s="134">
        <f t="shared" si="5"/>
        <v>2142.8571428571427</v>
      </c>
      <c r="AH16" s="134">
        <f t="shared" si="5"/>
        <v>2142.8571428571427</v>
      </c>
      <c r="AI16" s="134">
        <f t="shared" si="5"/>
        <v>0</v>
      </c>
      <c r="AJ16" s="134">
        <f t="shared" si="5"/>
        <v>0</v>
      </c>
      <c r="AK16" s="134">
        <f t="shared" si="5"/>
        <v>0</v>
      </c>
      <c r="AL16" s="134">
        <f t="shared" si="5"/>
        <v>0</v>
      </c>
      <c r="AM16" s="134">
        <f t="shared" si="5"/>
        <v>0</v>
      </c>
      <c r="AN16" s="134">
        <f t="shared" si="5"/>
        <v>0</v>
      </c>
      <c r="AO16" s="134">
        <f t="shared" si="5"/>
        <v>0</v>
      </c>
      <c r="AP16" s="134">
        <f t="shared" si="5"/>
        <v>0</v>
      </c>
      <c r="AQ16" s="134">
        <f t="shared" si="6"/>
        <v>0</v>
      </c>
      <c r="AR16" s="134">
        <f t="shared" si="6"/>
        <v>0</v>
      </c>
      <c r="AS16" s="134">
        <f t="shared" si="6"/>
        <v>0</v>
      </c>
      <c r="AT16" s="134">
        <f t="shared" si="6"/>
        <v>0</v>
      </c>
      <c r="AU16" s="134">
        <f t="shared" si="6"/>
        <v>0</v>
      </c>
      <c r="AV16" s="134">
        <f t="shared" si="6"/>
        <v>0</v>
      </c>
      <c r="AW16" s="134">
        <f t="shared" si="6"/>
        <v>0</v>
      </c>
      <c r="AX16" s="134">
        <f t="shared" si="6"/>
        <v>0</v>
      </c>
      <c r="AY16" s="134">
        <f t="shared" si="6"/>
        <v>0</v>
      </c>
      <c r="AZ16" s="134">
        <f t="shared" si="6"/>
        <v>0</v>
      </c>
      <c r="BA16" s="134">
        <f t="shared" si="7"/>
        <v>0</v>
      </c>
      <c r="BB16" s="134">
        <f t="shared" si="7"/>
        <v>0</v>
      </c>
      <c r="BC16" s="134">
        <f t="shared" si="7"/>
        <v>0</v>
      </c>
      <c r="BD16" s="134">
        <f t="shared" si="7"/>
        <v>0</v>
      </c>
      <c r="BE16" s="134">
        <f t="shared" si="7"/>
        <v>0</v>
      </c>
      <c r="BF16" s="134">
        <f t="shared" si="7"/>
        <v>0</v>
      </c>
      <c r="BG16" s="134">
        <f t="shared" si="7"/>
        <v>0</v>
      </c>
      <c r="BH16" s="134">
        <f t="shared" si="7"/>
        <v>0</v>
      </c>
      <c r="BI16" s="134">
        <f t="shared" si="7"/>
        <v>0</v>
      </c>
      <c r="BJ16" s="134">
        <f t="shared" si="7"/>
        <v>0</v>
      </c>
      <c r="BK16" s="134">
        <f t="shared" si="8"/>
        <v>0</v>
      </c>
      <c r="BL16" s="134">
        <f t="shared" si="8"/>
        <v>0</v>
      </c>
      <c r="BM16" s="134">
        <f t="shared" si="8"/>
        <v>0</v>
      </c>
      <c r="BN16" s="134">
        <f t="shared" si="8"/>
        <v>0</v>
      </c>
      <c r="BO16" s="134">
        <f t="shared" si="8"/>
        <v>0</v>
      </c>
      <c r="BP16" s="134">
        <f t="shared" si="8"/>
        <v>0</v>
      </c>
      <c r="BQ16" s="134">
        <f t="shared" si="8"/>
        <v>0</v>
      </c>
      <c r="BR16" s="134">
        <f t="shared" si="8"/>
        <v>0</v>
      </c>
      <c r="BS16" s="134">
        <f t="shared" si="8"/>
        <v>0</v>
      </c>
      <c r="BT16" s="134">
        <f t="shared" si="8"/>
        <v>0</v>
      </c>
      <c r="BU16" s="134">
        <f t="shared" si="9"/>
        <v>0</v>
      </c>
      <c r="BV16" s="134">
        <f t="shared" si="9"/>
        <v>0</v>
      </c>
      <c r="BW16" s="134">
        <f t="shared" si="9"/>
        <v>0</v>
      </c>
      <c r="BX16" s="134">
        <f t="shared" si="9"/>
        <v>0</v>
      </c>
      <c r="BY16" s="134">
        <f t="shared" si="9"/>
        <v>0</v>
      </c>
      <c r="BZ16" s="134">
        <f t="shared" si="9"/>
        <v>0</v>
      </c>
      <c r="CA16" s="134">
        <f t="shared" si="9"/>
        <v>0</v>
      </c>
      <c r="CB16" s="134">
        <f t="shared" si="9"/>
        <v>0</v>
      </c>
      <c r="CC16" s="134">
        <f t="shared" si="9"/>
        <v>0</v>
      </c>
      <c r="CD16" s="134">
        <f t="shared" si="9"/>
        <v>0</v>
      </c>
      <c r="CE16" s="134">
        <f t="shared" si="10"/>
        <v>0</v>
      </c>
      <c r="CF16" s="134">
        <f t="shared" si="10"/>
        <v>0</v>
      </c>
      <c r="CG16" s="134">
        <f t="shared" si="10"/>
        <v>0</v>
      </c>
      <c r="CH16" s="134">
        <f t="shared" si="10"/>
        <v>0</v>
      </c>
      <c r="CI16" s="134">
        <f t="shared" si="10"/>
        <v>0</v>
      </c>
      <c r="CJ16" s="134">
        <f t="shared" si="10"/>
        <v>0</v>
      </c>
      <c r="CK16" s="134">
        <f t="shared" si="10"/>
        <v>0</v>
      </c>
      <c r="CL16" s="134">
        <f t="shared" si="10"/>
        <v>0</v>
      </c>
      <c r="CM16" s="134">
        <f t="shared" si="10"/>
        <v>0</v>
      </c>
      <c r="CN16" s="134">
        <f t="shared" si="10"/>
        <v>0</v>
      </c>
      <c r="CO16" s="134">
        <f t="shared" si="10"/>
        <v>0</v>
      </c>
      <c r="CP16" s="134">
        <f t="shared" si="10"/>
        <v>0</v>
      </c>
    </row>
    <row r="17" spans="1:21" ht="15">
      <c r="A17" s="154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S17" s="142"/>
      <c r="U17" s="141"/>
    </row>
    <row r="18" spans="2:94" ht="15" customHeight="1">
      <c r="B18" s="143" t="s">
        <v>92</v>
      </c>
      <c r="D18" s="139">
        <f>SUM(D9:D16)</f>
        <v>325000</v>
      </c>
      <c r="E18" s="141"/>
      <c r="F18" s="134" t="s">
        <v>93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34">
        <f>IF(ISTEXT(G33),VALUE(RIGHT(G33,2)),"")</f>
      </c>
      <c r="R18" s="134">
        <f>Q18</f>
      </c>
      <c r="S18" s="142">
        <f>D31</f>
        <v>4500</v>
      </c>
      <c r="T18" s="134">
        <f>IF(ISERROR(VALUE(RIGHT(G31,2))),0,VALUE(RIGHT(G31,2)))</f>
        <v>16</v>
      </c>
      <c r="V18" s="134" t="s">
        <v>94</v>
      </c>
      <c r="W18" s="134">
        <f aca="true" t="shared" si="11" ref="W18:AF19">IF(OR(W$7=$T18,W$7=$T18+12,W$7=$T18+24,W$7=$T18+36,W$7=$T18+48,W$7=$T18+60,W$7=$T18+72),$S18,0)</f>
        <v>0</v>
      </c>
      <c r="X18" s="134">
        <f t="shared" si="11"/>
        <v>0</v>
      </c>
      <c r="Y18" s="134">
        <f t="shared" si="11"/>
        <v>0</v>
      </c>
      <c r="Z18" s="134">
        <f t="shared" si="11"/>
        <v>0</v>
      </c>
      <c r="AA18" s="134">
        <f t="shared" si="11"/>
        <v>0</v>
      </c>
      <c r="AB18" s="134">
        <f t="shared" si="11"/>
        <v>0</v>
      </c>
      <c r="AC18" s="134">
        <f t="shared" si="11"/>
        <v>0</v>
      </c>
      <c r="AD18" s="134">
        <f t="shared" si="11"/>
        <v>0</v>
      </c>
      <c r="AE18" s="134">
        <f t="shared" si="11"/>
        <v>0</v>
      </c>
      <c r="AF18" s="134">
        <f t="shared" si="11"/>
        <v>0</v>
      </c>
      <c r="AG18" s="134">
        <f aca="true" t="shared" si="12" ref="AG18:AP19">IF(OR(AG$7=$T18,AG$7=$T18+12,AG$7=$T18+24,AG$7=$T18+36,AG$7=$T18+48,AG$7=$T18+60,AG$7=$T18+72),$S18,0)</f>
        <v>0</v>
      </c>
      <c r="AH18" s="134">
        <f t="shared" si="12"/>
        <v>0</v>
      </c>
      <c r="AI18" s="134">
        <f t="shared" si="12"/>
        <v>0</v>
      </c>
      <c r="AJ18" s="134">
        <f t="shared" si="12"/>
        <v>0</v>
      </c>
      <c r="AK18" s="134">
        <f t="shared" si="12"/>
        <v>0</v>
      </c>
      <c r="AL18" s="134">
        <f t="shared" si="12"/>
        <v>4500</v>
      </c>
      <c r="AM18" s="134">
        <f t="shared" si="12"/>
        <v>0</v>
      </c>
      <c r="AN18" s="134">
        <f t="shared" si="12"/>
        <v>0</v>
      </c>
      <c r="AO18" s="134">
        <f t="shared" si="12"/>
        <v>0</v>
      </c>
      <c r="AP18" s="134">
        <f t="shared" si="12"/>
        <v>0</v>
      </c>
      <c r="AQ18" s="134">
        <f aca="true" t="shared" si="13" ref="AQ18:AZ19">IF(OR(AQ$7=$T18,AQ$7=$T18+12,AQ$7=$T18+24,AQ$7=$T18+36,AQ$7=$T18+48,AQ$7=$T18+60,AQ$7=$T18+72),$S18,0)</f>
        <v>0</v>
      </c>
      <c r="AR18" s="134">
        <f t="shared" si="13"/>
        <v>0</v>
      </c>
      <c r="AS18" s="134">
        <f t="shared" si="13"/>
        <v>0</v>
      </c>
      <c r="AT18" s="134">
        <f t="shared" si="13"/>
        <v>0</v>
      </c>
      <c r="AU18" s="134">
        <f t="shared" si="13"/>
        <v>0</v>
      </c>
      <c r="AV18" s="134">
        <f t="shared" si="13"/>
        <v>0</v>
      </c>
      <c r="AW18" s="134">
        <f t="shared" si="13"/>
        <v>0</v>
      </c>
      <c r="AX18" s="134">
        <f t="shared" si="13"/>
        <v>4500</v>
      </c>
      <c r="AY18" s="134">
        <f t="shared" si="13"/>
        <v>0</v>
      </c>
      <c r="AZ18" s="134">
        <f t="shared" si="13"/>
        <v>0</v>
      </c>
      <c r="BA18" s="134">
        <f aca="true" t="shared" si="14" ref="BA18:BJ19">IF(OR(BA$7=$T18,BA$7=$T18+12,BA$7=$T18+24,BA$7=$T18+36,BA$7=$T18+48,BA$7=$T18+60,BA$7=$T18+72),$S18,0)</f>
        <v>0</v>
      </c>
      <c r="BB18" s="134">
        <f t="shared" si="14"/>
        <v>0</v>
      </c>
      <c r="BC18" s="134">
        <f t="shared" si="14"/>
        <v>0</v>
      </c>
      <c r="BD18" s="134">
        <f t="shared" si="14"/>
        <v>0</v>
      </c>
      <c r="BE18" s="134">
        <f t="shared" si="14"/>
        <v>0</v>
      </c>
      <c r="BF18" s="134">
        <f t="shared" si="14"/>
        <v>0</v>
      </c>
      <c r="BG18" s="134">
        <f t="shared" si="14"/>
        <v>0</v>
      </c>
      <c r="BH18" s="134">
        <f t="shared" si="14"/>
        <v>0</v>
      </c>
      <c r="BI18" s="134">
        <f t="shared" si="14"/>
        <v>0</v>
      </c>
      <c r="BJ18" s="134">
        <f t="shared" si="14"/>
        <v>4500</v>
      </c>
      <c r="BK18" s="134">
        <f aca="true" t="shared" si="15" ref="BK18:BT19">IF(OR(BK$7=$T18,BK$7=$T18+12,BK$7=$T18+24,BK$7=$T18+36,BK$7=$T18+48,BK$7=$T18+60,BK$7=$T18+72),$S18,0)</f>
        <v>0</v>
      </c>
      <c r="BL18" s="134">
        <f t="shared" si="15"/>
        <v>0</v>
      </c>
      <c r="BM18" s="134">
        <f t="shared" si="15"/>
        <v>0</v>
      </c>
      <c r="BN18" s="134">
        <f t="shared" si="15"/>
        <v>0</v>
      </c>
      <c r="BO18" s="134">
        <f t="shared" si="15"/>
        <v>0</v>
      </c>
      <c r="BP18" s="134">
        <f t="shared" si="15"/>
        <v>0</v>
      </c>
      <c r="BQ18" s="134">
        <f t="shared" si="15"/>
        <v>0</v>
      </c>
      <c r="BR18" s="134">
        <f t="shared" si="15"/>
        <v>0</v>
      </c>
      <c r="BS18" s="134">
        <f t="shared" si="15"/>
        <v>0</v>
      </c>
      <c r="BT18" s="134">
        <f t="shared" si="15"/>
        <v>0</v>
      </c>
      <c r="BU18" s="134">
        <f aca="true" t="shared" si="16" ref="BU18:CD19">IF(OR(BU$7=$T18,BU$7=$T18+12,BU$7=$T18+24,BU$7=$T18+36,BU$7=$T18+48,BU$7=$T18+60,BU$7=$T18+72),$S18,0)</f>
        <v>0</v>
      </c>
      <c r="BV18" s="134">
        <f t="shared" si="16"/>
        <v>4500</v>
      </c>
      <c r="BW18" s="134">
        <f t="shared" si="16"/>
        <v>0</v>
      </c>
      <c r="BX18" s="134">
        <f t="shared" si="16"/>
        <v>0</v>
      </c>
      <c r="BY18" s="134">
        <f t="shared" si="16"/>
        <v>0</v>
      </c>
      <c r="BZ18" s="134">
        <f t="shared" si="16"/>
        <v>0</v>
      </c>
      <c r="CA18" s="134">
        <f t="shared" si="16"/>
        <v>0</v>
      </c>
      <c r="CB18" s="134">
        <f t="shared" si="16"/>
        <v>0</v>
      </c>
      <c r="CC18" s="134">
        <f t="shared" si="16"/>
        <v>0</v>
      </c>
      <c r="CD18" s="134">
        <f t="shared" si="16"/>
        <v>0</v>
      </c>
      <c r="CE18" s="134">
        <f aca="true" t="shared" si="17" ref="CE18:CP19">IF(OR(CE$7=$T18,CE$7=$T18+12,CE$7=$T18+24,CE$7=$T18+36,CE$7=$T18+48,CE$7=$T18+60,CE$7=$T18+72),$S18,0)</f>
        <v>0</v>
      </c>
      <c r="CF18" s="134">
        <f t="shared" si="17"/>
        <v>0</v>
      </c>
      <c r="CG18" s="134">
        <f t="shared" si="17"/>
        <v>0</v>
      </c>
      <c r="CH18" s="134">
        <f t="shared" si="17"/>
        <v>4500</v>
      </c>
      <c r="CI18" s="134">
        <f t="shared" si="17"/>
        <v>0</v>
      </c>
      <c r="CJ18" s="134">
        <f t="shared" si="17"/>
        <v>0</v>
      </c>
      <c r="CK18" s="134">
        <f t="shared" si="17"/>
        <v>0</v>
      </c>
      <c r="CL18" s="134">
        <f t="shared" si="17"/>
        <v>0</v>
      </c>
      <c r="CM18" s="134">
        <f t="shared" si="17"/>
        <v>0</v>
      </c>
      <c r="CN18" s="134">
        <f t="shared" si="17"/>
        <v>0</v>
      </c>
      <c r="CO18" s="134">
        <f t="shared" si="17"/>
        <v>0</v>
      </c>
      <c r="CP18" s="134">
        <f t="shared" si="17"/>
        <v>0</v>
      </c>
    </row>
    <row r="19" spans="2:94" ht="21" customHeight="1">
      <c r="B19" s="141"/>
      <c r="C19" s="141"/>
      <c r="D19" s="141"/>
      <c r="E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S19" s="142">
        <f>D32</f>
        <v>5000</v>
      </c>
      <c r="T19" s="134">
        <f>IF(ISERROR(VALUE(RIGHT(G32,2))),0,VALUE(RIGHT(G32,2)))</f>
        <v>16</v>
      </c>
      <c r="V19" s="144" t="s">
        <v>95</v>
      </c>
      <c r="W19" s="134">
        <f t="shared" si="11"/>
        <v>0</v>
      </c>
      <c r="X19" s="134">
        <f t="shared" si="11"/>
        <v>0</v>
      </c>
      <c r="Y19" s="134">
        <f t="shared" si="11"/>
        <v>0</v>
      </c>
      <c r="Z19" s="134">
        <f t="shared" si="11"/>
        <v>0</v>
      </c>
      <c r="AA19" s="134">
        <f t="shared" si="11"/>
        <v>0</v>
      </c>
      <c r="AB19" s="134">
        <f t="shared" si="11"/>
        <v>0</v>
      </c>
      <c r="AC19" s="134">
        <f t="shared" si="11"/>
        <v>0</v>
      </c>
      <c r="AD19" s="134">
        <f t="shared" si="11"/>
        <v>0</v>
      </c>
      <c r="AE19" s="134">
        <f t="shared" si="11"/>
        <v>0</v>
      </c>
      <c r="AF19" s="134">
        <f t="shared" si="11"/>
        <v>0</v>
      </c>
      <c r="AG19" s="134">
        <f t="shared" si="12"/>
        <v>0</v>
      </c>
      <c r="AH19" s="134">
        <f t="shared" si="12"/>
        <v>0</v>
      </c>
      <c r="AI19" s="134">
        <f t="shared" si="12"/>
        <v>0</v>
      </c>
      <c r="AJ19" s="134">
        <f t="shared" si="12"/>
        <v>0</v>
      </c>
      <c r="AK19" s="134">
        <f t="shared" si="12"/>
        <v>0</v>
      </c>
      <c r="AL19" s="134">
        <f t="shared" si="12"/>
        <v>5000</v>
      </c>
      <c r="AM19" s="134">
        <f t="shared" si="12"/>
        <v>0</v>
      </c>
      <c r="AN19" s="134">
        <f t="shared" si="12"/>
        <v>0</v>
      </c>
      <c r="AO19" s="134">
        <f t="shared" si="12"/>
        <v>0</v>
      </c>
      <c r="AP19" s="134">
        <f t="shared" si="12"/>
        <v>0</v>
      </c>
      <c r="AQ19" s="134">
        <f t="shared" si="13"/>
        <v>0</v>
      </c>
      <c r="AR19" s="134">
        <f t="shared" si="13"/>
        <v>0</v>
      </c>
      <c r="AS19" s="134">
        <f t="shared" si="13"/>
        <v>0</v>
      </c>
      <c r="AT19" s="134">
        <f t="shared" si="13"/>
        <v>0</v>
      </c>
      <c r="AU19" s="134">
        <f t="shared" si="13"/>
        <v>0</v>
      </c>
      <c r="AV19" s="134">
        <f t="shared" si="13"/>
        <v>0</v>
      </c>
      <c r="AW19" s="134">
        <f t="shared" si="13"/>
        <v>0</v>
      </c>
      <c r="AX19" s="134">
        <f t="shared" si="13"/>
        <v>5000</v>
      </c>
      <c r="AY19" s="134">
        <f t="shared" si="13"/>
        <v>0</v>
      </c>
      <c r="AZ19" s="134">
        <f t="shared" si="13"/>
        <v>0</v>
      </c>
      <c r="BA19" s="134">
        <f t="shared" si="14"/>
        <v>0</v>
      </c>
      <c r="BB19" s="134">
        <f t="shared" si="14"/>
        <v>0</v>
      </c>
      <c r="BC19" s="134">
        <f t="shared" si="14"/>
        <v>0</v>
      </c>
      <c r="BD19" s="134">
        <f t="shared" si="14"/>
        <v>0</v>
      </c>
      <c r="BE19" s="134">
        <f t="shared" si="14"/>
        <v>0</v>
      </c>
      <c r="BF19" s="134">
        <f t="shared" si="14"/>
        <v>0</v>
      </c>
      <c r="BG19" s="134">
        <f t="shared" si="14"/>
        <v>0</v>
      </c>
      <c r="BH19" s="134">
        <f t="shared" si="14"/>
        <v>0</v>
      </c>
      <c r="BI19" s="134">
        <f t="shared" si="14"/>
        <v>0</v>
      </c>
      <c r="BJ19" s="134">
        <f t="shared" si="14"/>
        <v>5000</v>
      </c>
      <c r="BK19" s="134">
        <f t="shared" si="15"/>
        <v>0</v>
      </c>
      <c r="BL19" s="134">
        <f t="shared" si="15"/>
        <v>0</v>
      </c>
      <c r="BM19" s="134">
        <f t="shared" si="15"/>
        <v>0</v>
      </c>
      <c r="BN19" s="134">
        <f t="shared" si="15"/>
        <v>0</v>
      </c>
      <c r="BO19" s="134">
        <f t="shared" si="15"/>
        <v>0</v>
      </c>
      <c r="BP19" s="134">
        <f t="shared" si="15"/>
        <v>0</v>
      </c>
      <c r="BQ19" s="134">
        <f t="shared" si="15"/>
        <v>0</v>
      </c>
      <c r="BR19" s="134">
        <f t="shared" si="15"/>
        <v>0</v>
      </c>
      <c r="BS19" s="134">
        <f t="shared" si="15"/>
        <v>0</v>
      </c>
      <c r="BT19" s="134">
        <f t="shared" si="15"/>
        <v>0</v>
      </c>
      <c r="BU19" s="134">
        <f t="shared" si="16"/>
        <v>0</v>
      </c>
      <c r="BV19" s="134">
        <f t="shared" si="16"/>
        <v>5000</v>
      </c>
      <c r="BW19" s="134">
        <f t="shared" si="16"/>
        <v>0</v>
      </c>
      <c r="BX19" s="134">
        <f t="shared" si="16"/>
        <v>0</v>
      </c>
      <c r="BY19" s="134">
        <f t="shared" si="16"/>
        <v>0</v>
      </c>
      <c r="BZ19" s="134">
        <f t="shared" si="16"/>
        <v>0</v>
      </c>
      <c r="CA19" s="134">
        <f t="shared" si="16"/>
        <v>0</v>
      </c>
      <c r="CB19" s="134">
        <f t="shared" si="16"/>
        <v>0</v>
      </c>
      <c r="CC19" s="134">
        <f t="shared" si="16"/>
        <v>0</v>
      </c>
      <c r="CD19" s="134">
        <f t="shared" si="16"/>
        <v>0</v>
      </c>
      <c r="CE19" s="134">
        <f t="shared" si="17"/>
        <v>0</v>
      </c>
      <c r="CF19" s="134">
        <f t="shared" si="17"/>
        <v>0</v>
      </c>
      <c r="CG19" s="134">
        <f t="shared" si="17"/>
        <v>0</v>
      </c>
      <c r="CH19" s="134">
        <f t="shared" si="17"/>
        <v>5000</v>
      </c>
      <c r="CI19" s="134">
        <f t="shared" si="17"/>
        <v>0</v>
      </c>
      <c r="CJ19" s="134">
        <f t="shared" si="17"/>
        <v>0</v>
      </c>
      <c r="CK19" s="134">
        <f t="shared" si="17"/>
        <v>0</v>
      </c>
      <c r="CL19" s="134">
        <f t="shared" si="17"/>
        <v>0</v>
      </c>
      <c r="CM19" s="134">
        <f t="shared" si="17"/>
        <v>0</v>
      </c>
      <c r="CN19" s="134">
        <f t="shared" si="17"/>
        <v>0</v>
      </c>
      <c r="CO19" s="134">
        <f t="shared" si="17"/>
        <v>0</v>
      </c>
      <c r="CP19" s="134">
        <f t="shared" si="17"/>
        <v>0</v>
      </c>
    </row>
    <row r="20" spans="2:16" ht="17.25" customHeight="1">
      <c r="B20" s="138" t="s">
        <v>96</v>
      </c>
      <c r="C20" s="141"/>
      <c r="D20" s="15">
        <v>10000</v>
      </c>
      <c r="E20" s="141"/>
      <c r="F20" s="134" t="s">
        <v>97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2:94" ht="15">
      <c r="B21" s="141"/>
      <c r="V21" s="134" t="s">
        <v>98</v>
      </c>
      <c r="W21" s="134">
        <f aca="true" t="shared" si="18" ref="W21:BB21">SUM(W9:W19)*$D$24</f>
        <v>3333.333333333334</v>
      </c>
      <c r="X21" s="134">
        <f t="shared" si="18"/>
        <v>5000</v>
      </c>
      <c r="Y21" s="134">
        <f t="shared" si="18"/>
        <v>5000</v>
      </c>
      <c r="Z21" s="134">
        <f t="shared" si="18"/>
        <v>5666.666666666668</v>
      </c>
      <c r="AA21" s="134">
        <f t="shared" si="18"/>
        <v>5337.5</v>
      </c>
      <c r="AB21" s="134">
        <f t="shared" si="18"/>
        <v>1551.7857142857144</v>
      </c>
      <c r="AC21" s="134">
        <f t="shared" si="18"/>
        <v>1551.7857142857144</v>
      </c>
      <c r="AD21" s="134">
        <f t="shared" si="18"/>
        <v>1551.7857142857144</v>
      </c>
      <c r="AE21" s="134">
        <f t="shared" si="18"/>
        <v>1551.7857142857144</v>
      </c>
      <c r="AF21" s="134">
        <f t="shared" si="18"/>
        <v>651.7857142857143</v>
      </c>
      <c r="AG21" s="134">
        <f t="shared" si="18"/>
        <v>651.7857142857143</v>
      </c>
      <c r="AH21" s="134">
        <f t="shared" si="18"/>
        <v>651.7857142857143</v>
      </c>
      <c r="AI21" s="134">
        <f t="shared" si="18"/>
        <v>0</v>
      </c>
      <c r="AJ21" s="134">
        <f t="shared" si="18"/>
        <v>0</v>
      </c>
      <c r="AK21" s="134">
        <f t="shared" si="18"/>
        <v>0</v>
      </c>
      <c r="AL21" s="134">
        <f t="shared" si="18"/>
        <v>950</v>
      </c>
      <c r="AM21" s="134">
        <f t="shared" si="18"/>
        <v>0</v>
      </c>
      <c r="AN21" s="134">
        <f t="shared" si="18"/>
        <v>0</v>
      </c>
      <c r="AO21" s="134">
        <f t="shared" si="18"/>
        <v>0</v>
      </c>
      <c r="AP21" s="134">
        <f t="shared" si="18"/>
        <v>0</v>
      </c>
      <c r="AQ21" s="134">
        <f t="shared" si="18"/>
        <v>0</v>
      </c>
      <c r="AR21" s="134">
        <f t="shared" si="18"/>
        <v>0</v>
      </c>
      <c r="AS21" s="134">
        <f t="shared" si="18"/>
        <v>0</v>
      </c>
      <c r="AT21" s="134">
        <f t="shared" si="18"/>
        <v>0</v>
      </c>
      <c r="AU21" s="134">
        <f t="shared" si="18"/>
        <v>0</v>
      </c>
      <c r="AV21" s="134">
        <f t="shared" si="18"/>
        <v>0</v>
      </c>
      <c r="AW21" s="134">
        <f t="shared" si="18"/>
        <v>0</v>
      </c>
      <c r="AX21" s="134">
        <f t="shared" si="18"/>
        <v>950</v>
      </c>
      <c r="AY21" s="134">
        <f t="shared" si="18"/>
        <v>0</v>
      </c>
      <c r="AZ21" s="134">
        <f t="shared" si="18"/>
        <v>0</v>
      </c>
      <c r="BA21" s="134">
        <f t="shared" si="18"/>
        <v>0</v>
      </c>
      <c r="BB21" s="134">
        <f t="shared" si="18"/>
        <v>0</v>
      </c>
      <c r="BC21" s="134">
        <f aca="true" t="shared" si="19" ref="BC21:CH21">SUM(BC9:BC19)*$D$24</f>
        <v>0</v>
      </c>
      <c r="BD21" s="134">
        <f t="shared" si="19"/>
        <v>0</v>
      </c>
      <c r="BE21" s="134">
        <f t="shared" si="19"/>
        <v>0</v>
      </c>
      <c r="BF21" s="134">
        <f t="shared" si="19"/>
        <v>0</v>
      </c>
      <c r="BG21" s="134">
        <f t="shared" si="19"/>
        <v>0</v>
      </c>
      <c r="BH21" s="134">
        <f t="shared" si="19"/>
        <v>0</v>
      </c>
      <c r="BI21" s="134">
        <f t="shared" si="19"/>
        <v>0</v>
      </c>
      <c r="BJ21" s="134">
        <f t="shared" si="19"/>
        <v>950</v>
      </c>
      <c r="BK21" s="134">
        <f t="shared" si="19"/>
        <v>0</v>
      </c>
      <c r="BL21" s="134">
        <f t="shared" si="19"/>
        <v>0</v>
      </c>
      <c r="BM21" s="134">
        <f t="shared" si="19"/>
        <v>0</v>
      </c>
      <c r="BN21" s="134">
        <f t="shared" si="19"/>
        <v>0</v>
      </c>
      <c r="BO21" s="134">
        <f t="shared" si="19"/>
        <v>0</v>
      </c>
      <c r="BP21" s="134">
        <f t="shared" si="19"/>
        <v>0</v>
      </c>
      <c r="BQ21" s="134">
        <f t="shared" si="19"/>
        <v>0</v>
      </c>
      <c r="BR21" s="134">
        <f t="shared" si="19"/>
        <v>0</v>
      </c>
      <c r="BS21" s="134">
        <f t="shared" si="19"/>
        <v>0</v>
      </c>
      <c r="BT21" s="134">
        <f t="shared" si="19"/>
        <v>0</v>
      </c>
      <c r="BU21" s="134">
        <f t="shared" si="19"/>
        <v>0</v>
      </c>
      <c r="BV21" s="134">
        <f t="shared" si="19"/>
        <v>950</v>
      </c>
      <c r="BW21" s="134">
        <f t="shared" si="19"/>
        <v>0</v>
      </c>
      <c r="BX21" s="134">
        <f t="shared" si="19"/>
        <v>0</v>
      </c>
      <c r="BY21" s="134">
        <f t="shared" si="19"/>
        <v>0</v>
      </c>
      <c r="BZ21" s="134">
        <f t="shared" si="19"/>
        <v>0</v>
      </c>
      <c r="CA21" s="134">
        <f t="shared" si="19"/>
        <v>0</v>
      </c>
      <c r="CB21" s="134">
        <f t="shared" si="19"/>
        <v>0</v>
      </c>
      <c r="CC21" s="134">
        <f t="shared" si="19"/>
        <v>0</v>
      </c>
      <c r="CD21" s="134">
        <f t="shared" si="19"/>
        <v>0</v>
      </c>
      <c r="CE21" s="134">
        <f t="shared" si="19"/>
        <v>0</v>
      </c>
      <c r="CF21" s="134">
        <f t="shared" si="19"/>
        <v>0</v>
      </c>
      <c r="CG21" s="134">
        <f t="shared" si="19"/>
        <v>0</v>
      </c>
      <c r="CH21" s="134">
        <f t="shared" si="19"/>
        <v>950</v>
      </c>
      <c r="CI21" s="134">
        <f aca="true" t="shared" si="20" ref="CI21:CP21">SUM(CI9:CI19)*$D$24</f>
        <v>0</v>
      </c>
      <c r="CJ21" s="134">
        <f t="shared" si="20"/>
        <v>0</v>
      </c>
      <c r="CK21" s="134">
        <f t="shared" si="20"/>
        <v>0</v>
      </c>
      <c r="CL21" s="134">
        <f t="shared" si="20"/>
        <v>0</v>
      </c>
      <c r="CM21" s="134">
        <f t="shared" si="20"/>
        <v>0</v>
      </c>
      <c r="CN21" s="134">
        <f t="shared" si="20"/>
        <v>0</v>
      </c>
      <c r="CO21" s="134">
        <f t="shared" si="20"/>
        <v>0</v>
      </c>
      <c r="CP21" s="134">
        <f t="shared" si="20"/>
        <v>0</v>
      </c>
    </row>
    <row r="22" spans="2:6" ht="18" customHeight="1">
      <c r="B22" s="143" t="s">
        <v>44</v>
      </c>
      <c r="D22" s="139">
        <f>D18-D20</f>
        <v>315000</v>
      </c>
      <c r="F22" s="134" t="s">
        <v>99</v>
      </c>
    </row>
    <row r="23" spans="2:94" ht="15">
      <c r="B23" s="141"/>
      <c r="V23" s="134" t="s">
        <v>100</v>
      </c>
      <c r="W23" s="134">
        <f aca="true" t="shared" si="21" ref="W23:BB23">SUM(W9:W19)*$D$26</f>
        <v>2333.333333333334</v>
      </c>
      <c r="X23" s="134">
        <f t="shared" si="21"/>
        <v>3500.0000000000005</v>
      </c>
      <c r="Y23" s="134">
        <f t="shared" si="21"/>
        <v>3500.0000000000005</v>
      </c>
      <c r="Z23" s="134">
        <f t="shared" si="21"/>
        <v>3966.6666666666674</v>
      </c>
      <c r="AA23" s="134">
        <f t="shared" si="21"/>
        <v>3736.2500000000005</v>
      </c>
      <c r="AB23" s="134">
        <f t="shared" si="21"/>
        <v>1086.2500000000002</v>
      </c>
      <c r="AC23" s="134">
        <f t="shared" si="21"/>
        <v>1086.2500000000002</v>
      </c>
      <c r="AD23" s="134">
        <f t="shared" si="21"/>
        <v>1086.2500000000002</v>
      </c>
      <c r="AE23" s="134">
        <f t="shared" si="21"/>
        <v>1086.2500000000002</v>
      </c>
      <c r="AF23" s="134">
        <f t="shared" si="21"/>
        <v>456.25000000000006</v>
      </c>
      <c r="AG23" s="134">
        <f t="shared" si="21"/>
        <v>456.25000000000006</v>
      </c>
      <c r="AH23" s="134">
        <f t="shared" si="21"/>
        <v>456.25000000000006</v>
      </c>
      <c r="AI23" s="134">
        <f t="shared" si="21"/>
        <v>0</v>
      </c>
      <c r="AJ23" s="134">
        <f t="shared" si="21"/>
        <v>0</v>
      </c>
      <c r="AK23" s="134">
        <f t="shared" si="21"/>
        <v>0</v>
      </c>
      <c r="AL23" s="134">
        <f t="shared" si="21"/>
        <v>665.0000000000001</v>
      </c>
      <c r="AM23" s="134">
        <f t="shared" si="21"/>
        <v>0</v>
      </c>
      <c r="AN23" s="134">
        <f t="shared" si="21"/>
        <v>0</v>
      </c>
      <c r="AO23" s="134">
        <f t="shared" si="21"/>
        <v>0</v>
      </c>
      <c r="AP23" s="134">
        <f t="shared" si="21"/>
        <v>0</v>
      </c>
      <c r="AQ23" s="134">
        <f t="shared" si="21"/>
        <v>0</v>
      </c>
      <c r="AR23" s="134">
        <f t="shared" si="21"/>
        <v>0</v>
      </c>
      <c r="AS23" s="134">
        <f t="shared" si="21"/>
        <v>0</v>
      </c>
      <c r="AT23" s="134">
        <f t="shared" si="21"/>
        <v>0</v>
      </c>
      <c r="AU23" s="134">
        <f t="shared" si="21"/>
        <v>0</v>
      </c>
      <c r="AV23" s="134">
        <f t="shared" si="21"/>
        <v>0</v>
      </c>
      <c r="AW23" s="134">
        <f t="shared" si="21"/>
        <v>0</v>
      </c>
      <c r="AX23" s="134">
        <f t="shared" si="21"/>
        <v>665.0000000000001</v>
      </c>
      <c r="AY23" s="134">
        <f t="shared" si="21"/>
        <v>0</v>
      </c>
      <c r="AZ23" s="134">
        <f t="shared" si="21"/>
        <v>0</v>
      </c>
      <c r="BA23" s="134">
        <f t="shared" si="21"/>
        <v>0</v>
      </c>
      <c r="BB23" s="134">
        <f t="shared" si="21"/>
        <v>0</v>
      </c>
      <c r="BC23" s="134">
        <f aca="true" t="shared" si="22" ref="BC23:CH23">SUM(BC9:BC19)*$D$26</f>
        <v>0</v>
      </c>
      <c r="BD23" s="134">
        <f t="shared" si="22"/>
        <v>0</v>
      </c>
      <c r="BE23" s="134">
        <f t="shared" si="22"/>
        <v>0</v>
      </c>
      <c r="BF23" s="134">
        <f t="shared" si="22"/>
        <v>0</v>
      </c>
      <c r="BG23" s="134">
        <f t="shared" si="22"/>
        <v>0</v>
      </c>
      <c r="BH23" s="134">
        <f t="shared" si="22"/>
        <v>0</v>
      </c>
      <c r="BI23" s="134">
        <f t="shared" si="22"/>
        <v>0</v>
      </c>
      <c r="BJ23" s="134">
        <f t="shared" si="22"/>
        <v>665.0000000000001</v>
      </c>
      <c r="BK23" s="134">
        <f t="shared" si="22"/>
        <v>0</v>
      </c>
      <c r="BL23" s="134">
        <f t="shared" si="22"/>
        <v>0</v>
      </c>
      <c r="BM23" s="134">
        <f t="shared" si="22"/>
        <v>0</v>
      </c>
      <c r="BN23" s="134">
        <f t="shared" si="22"/>
        <v>0</v>
      </c>
      <c r="BO23" s="134">
        <f t="shared" si="22"/>
        <v>0</v>
      </c>
      <c r="BP23" s="134">
        <f t="shared" si="22"/>
        <v>0</v>
      </c>
      <c r="BQ23" s="134">
        <f t="shared" si="22"/>
        <v>0</v>
      </c>
      <c r="BR23" s="134">
        <f t="shared" si="22"/>
        <v>0</v>
      </c>
      <c r="BS23" s="134">
        <f t="shared" si="22"/>
        <v>0</v>
      </c>
      <c r="BT23" s="134">
        <f t="shared" si="22"/>
        <v>0</v>
      </c>
      <c r="BU23" s="134">
        <f t="shared" si="22"/>
        <v>0</v>
      </c>
      <c r="BV23" s="134">
        <f t="shared" si="22"/>
        <v>665.0000000000001</v>
      </c>
      <c r="BW23" s="134">
        <f t="shared" si="22"/>
        <v>0</v>
      </c>
      <c r="BX23" s="134">
        <f t="shared" si="22"/>
        <v>0</v>
      </c>
      <c r="BY23" s="134">
        <f t="shared" si="22"/>
        <v>0</v>
      </c>
      <c r="BZ23" s="134">
        <f t="shared" si="22"/>
        <v>0</v>
      </c>
      <c r="CA23" s="134">
        <f t="shared" si="22"/>
        <v>0</v>
      </c>
      <c r="CB23" s="134">
        <f t="shared" si="22"/>
        <v>0</v>
      </c>
      <c r="CC23" s="134">
        <f t="shared" si="22"/>
        <v>0</v>
      </c>
      <c r="CD23" s="134">
        <f t="shared" si="22"/>
        <v>0</v>
      </c>
      <c r="CE23" s="134">
        <f t="shared" si="22"/>
        <v>0</v>
      </c>
      <c r="CF23" s="134">
        <f t="shared" si="22"/>
        <v>0</v>
      </c>
      <c r="CG23" s="134">
        <f t="shared" si="22"/>
        <v>0</v>
      </c>
      <c r="CH23" s="134">
        <f t="shared" si="22"/>
        <v>665.0000000000001</v>
      </c>
      <c r="CI23" s="134">
        <f aca="true" t="shared" si="23" ref="CI23:CP23">SUM(CI9:CI19)*$D$26</f>
        <v>0</v>
      </c>
      <c r="CJ23" s="134">
        <f t="shared" si="23"/>
        <v>0</v>
      </c>
      <c r="CK23" s="134">
        <f t="shared" si="23"/>
        <v>0</v>
      </c>
      <c r="CL23" s="134">
        <f t="shared" si="23"/>
        <v>0</v>
      </c>
      <c r="CM23" s="134">
        <f t="shared" si="23"/>
        <v>0</v>
      </c>
      <c r="CN23" s="134">
        <f t="shared" si="23"/>
        <v>0</v>
      </c>
      <c r="CO23" s="134">
        <f t="shared" si="23"/>
        <v>0</v>
      </c>
      <c r="CP23" s="134">
        <f t="shared" si="23"/>
        <v>0</v>
      </c>
    </row>
    <row r="24" spans="2:4" ht="15">
      <c r="B24" s="145" t="s">
        <v>101</v>
      </c>
      <c r="D24" s="17">
        <v>0.1</v>
      </c>
    </row>
    <row r="25" spans="2:94" ht="15.75">
      <c r="B25" s="145"/>
      <c r="V25" s="146" t="s">
        <v>102</v>
      </c>
      <c r="W25" s="134">
        <f aca="true" t="shared" si="24" ref="W25:BB25">SUM(W9:W19)+W21+W23</f>
        <v>39000.00000000001</v>
      </c>
      <c r="X25" s="134">
        <f t="shared" si="24"/>
        <v>58500</v>
      </c>
      <c r="Y25" s="134">
        <f t="shared" si="24"/>
        <v>58500</v>
      </c>
      <c r="Z25" s="134">
        <f t="shared" si="24"/>
        <v>66300.00000000001</v>
      </c>
      <c r="AA25" s="134">
        <f t="shared" si="24"/>
        <v>62448.75</v>
      </c>
      <c r="AB25" s="134">
        <f t="shared" si="24"/>
        <v>18155.89285714286</v>
      </c>
      <c r="AC25" s="134">
        <f t="shared" si="24"/>
        <v>18155.89285714286</v>
      </c>
      <c r="AD25" s="134">
        <f t="shared" si="24"/>
        <v>18155.89285714286</v>
      </c>
      <c r="AE25" s="134">
        <f t="shared" si="24"/>
        <v>18155.89285714286</v>
      </c>
      <c r="AF25" s="134">
        <f t="shared" si="24"/>
        <v>7625.892857142858</v>
      </c>
      <c r="AG25" s="134">
        <f t="shared" si="24"/>
        <v>7625.892857142858</v>
      </c>
      <c r="AH25" s="134">
        <f t="shared" si="24"/>
        <v>7625.892857142858</v>
      </c>
      <c r="AI25" s="134">
        <f t="shared" si="24"/>
        <v>0</v>
      </c>
      <c r="AJ25" s="134">
        <f t="shared" si="24"/>
        <v>0</v>
      </c>
      <c r="AK25" s="134">
        <f t="shared" si="24"/>
        <v>0</v>
      </c>
      <c r="AL25" s="134">
        <f t="shared" si="24"/>
        <v>11115</v>
      </c>
      <c r="AM25" s="134">
        <f t="shared" si="24"/>
        <v>0</v>
      </c>
      <c r="AN25" s="134">
        <f t="shared" si="24"/>
        <v>0</v>
      </c>
      <c r="AO25" s="134">
        <f t="shared" si="24"/>
        <v>0</v>
      </c>
      <c r="AP25" s="134">
        <f t="shared" si="24"/>
        <v>0</v>
      </c>
      <c r="AQ25" s="134">
        <f t="shared" si="24"/>
        <v>0</v>
      </c>
      <c r="AR25" s="134">
        <f t="shared" si="24"/>
        <v>0</v>
      </c>
      <c r="AS25" s="134">
        <f t="shared" si="24"/>
        <v>0</v>
      </c>
      <c r="AT25" s="134">
        <f t="shared" si="24"/>
        <v>0</v>
      </c>
      <c r="AU25" s="134">
        <f t="shared" si="24"/>
        <v>0</v>
      </c>
      <c r="AV25" s="134">
        <f t="shared" si="24"/>
        <v>0</v>
      </c>
      <c r="AW25" s="134">
        <f t="shared" si="24"/>
        <v>0</v>
      </c>
      <c r="AX25" s="134">
        <f t="shared" si="24"/>
        <v>11115</v>
      </c>
      <c r="AY25" s="134">
        <f t="shared" si="24"/>
        <v>0</v>
      </c>
      <c r="AZ25" s="134">
        <f t="shared" si="24"/>
        <v>0</v>
      </c>
      <c r="BA25" s="134">
        <f t="shared" si="24"/>
        <v>0</v>
      </c>
      <c r="BB25" s="134">
        <f t="shared" si="24"/>
        <v>0</v>
      </c>
      <c r="BC25" s="134">
        <f aca="true" t="shared" si="25" ref="BC25:CH25">SUM(BC9:BC19)+BC21+BC23</f>
        <v>0</v>
      </c>
      <c r="BD25" s="134">
        <f t="shared" si="25"/>
        <v>0</v>
      </c>
      <c r="BE25" s="134">
        <f t="shared" si="25"/>
        <v>0</v>
      </c>
      <c r="BF25" s="134">
        <f t="shared" si="25"/>
        <v>0</v>
      </c>
      <c r="BG25" s="134">
        <f t="shared" si="25"/>
        <v>0</v>
      </c>
      <c r="BH25" s="134">
        <f t="shared" si="25"/>
        <v>0</v>
      </c>
      <c r="BI25" s="134">
        <f t="shared" si="25"/>
        <v>0</v>
      </c>
      <c r="BJ25" s="134">
        <f t="shared" si="25"/>
        <v>11115</v>
      </c>
      <c r="BK25" s="134">
        <f t="shared" si="25"/>
        <v>0</v>
      </c>
      <c r="BL25" s="134">
        <f t="shared" si="25"/>
        <v>0</v>
      </c>
      <c r="BM25" s="134">
        <f t="shared" si="25"/>
        <v>0</v>
      </c>
      <c r="BN25" s="134">
        <f t="shared" si="25"/>
        <v>0</v>
      </c>
      <c r="BO25" s="134">
        <f t="shared" si="25"/>
        <v>0</v>
      </c>
      <c r="BP25" s="134">
        <f t="shared" si="25"/>
        <v>0</v>
      </c>
      <c r="BQ25" s="134">
        <f t="shared" si="25"/>
        <v>0</v>
      </c>
      <c r="BR25" s="134">
        <f t="shared" si="25"/>
        <v>0</v>
      </c>
      <c r="BS25" s="134">
        <f t="shared" si="25"/>
        <v>0</v>
      </c>
      <c r="BT25" s="134">
        <f t="shared" si="25"/>
        <v>0</v>
      </c>
      <c r="BU25" s="134">
        <f t="shared" si="25"/>
        <v>0</v>
      </c>
      <c r="BV25" s="134">
        <f t="shared" si="25"/>
        <v>11115</v>
      </c>
      <c r="BW25" s="134">
        <f t="shared" si="25"/>
        <v>0</v>
      </c>
      <c r="BX25" s="134">
        <f t="shared" si="25"/>
        <v>0</v>
      </c>
      <c r="BY25" s="134">
        <f t="shared" si="25"/>
        <v>0</v>
      </c>
      <c r="BZ25" s="134">
        <f t="shared" si="25"/>
        <v>0</v>
      </c>
      <c r="CA25" s="134">
        <f t="shared" si="25"/>
        <v>0</v>
      </c>
      <c r="CB25" s="134">
        <f t="shared" si="25"/>
        <v>0</v>
      </c>
      <c r="CC25" s="134">
        <f t="shared" si="25"/>
        <v>0</v>
      </c>
      <c r="CD25" s="134">
        <f t="shared" si="25"/>
        <v>0</v>
      </c>
      <c r="CE25" s="134">
        <f t="shared" si="25"/>
        <v>0</v>
      </c>
      <c r="CF25" s="134">
        <f t="shared" si="25"/>
        <v>0</v>
      </c>
      <c r="CG25" s="134">
        <f t="shared" si="25"/>
        <v>0</v>
      </c>
      <c r="CH25" s="134">
        <f t="shared" si="25"/>
        <v>11115</v>
      </c>
      <c r="CI25" s="134">
        <f aca="true" t="shared" si="26" ref="CI25:CP25">SUM(CI9:CI19)+CI21+CI23</f>
        <v>0</v>
      </c>
      <c r="CJ25" s="134">
        <f t="shared" si="26"/>
        <v>0</v>
      </c>
      <c r="CK25" s="134">
        <f t="shared" si="26"/>
        <v>0</v>
      </c>
      <c r="CL25" s="134">
        <f t="shared" si="26"/>
        <v>0</v>
      </c>
      <c r="CM25" s="134">
        <f t="shared" si="26"/>
        <v>0</v>
      </c>
      <c r="CN25" s="134">
        <f t="shared" si="26"/>
        <v>0</v>
      </c>
      <c r="CO25" s="134">
        <f t="shared" si="26"/>
        <v>0</v>
      </c>
      <c r="CP25" s="134">
        <f t="shared" si="26"/>
        <v>0</v>
      </c>
    </row>
    <row r="26" spans="2:4" ht="15">
      <c r="B26" s="145" t="s">
        <v>103</v>
      </c>
      <c r="D26" s="17">
        <v>0.07</v>
      </c>
    </row>
    <row r="28" spans="23:25" ht="15.75">
      <c r="W28" s="137" t="s">
        <v>104</v>
      </c>
      <c r="X28" s="137"/>
      <c r="Y28" s="137"/>
    </row>
    <row r="29" spans="2:94" ht="16.5" thickBot="1">
      <c r="B29" s="136" t="s">
        <v>105</v>
      </c>
      <c r="C29" s="135"/>
      <c r="D29" s="136" t="s">
        <v>73</v>
      </c>
      <c r="E29" s="136"/>
      <c r="F29" s="136"/>
      <c r="G29" s="136" t="s">
        <v>74</v>
      </c>
      <c r="H29" s="136"/>
      <c r="I29" s="135"/>
      <c r="U29" s="147"/>
      <c r="V29" s="147"/>
      <c r="W29" s="147">
        <v>1</v>
      </c>
      <c r="X29" s="147">
        <v>2</v>
      </c>
      <c r="Y29" s="147">
        <v>3</v>
      </c>
      <c r="Z29" s="147">
        <v>4</v>
      </c>
      <c r="AA29" s="147">
        <v>5</v>
      </c>
      <c r="AB29" s="147">
        <v>6</v>
      </c>
      <c r="AC29" s="147">
        <v>7</v>
      </c>
      <c r="AD29" s="147">
        <v>8</v>
      </c>
      <c r="AE29" s="147">
        <v>9</v>
      </c>
      <c r="AF29" s="147">
        <v>10</v>
      </c>
      <c r="AG29" s="147">
        <v>11</v>
      </c>
      <c r="AH29" s="147">
        <v>12</v>
      </c>
      <c r="AI29" s="147">
        <v>13</v>
      </c>
      <c r="AJ29" s="147">
        <v>14</v>
      </c>
      <c r="AK29" s="147">
        <v>15</v>
      </c>
      <c r="AL29" s="147">
        <v>16</v>
      </c>
      <c r="AM29" s="147">
        <v>17</v>
      </c>
      <c r="AN29" s="147">
        <v>18</v>
      </c>
      <c r="AO29" s="147">
        <v>19</v>
      </c>
      <c r="AP29" s="147">
        <v>20</v>
      </c>
      <c r="AQ29" s="147">
        <v>21</v>
      </c>
      <c r="AR29" s="147">
        <v>22</v>
      </c>
      <c r="AS29" s="147">
        <v>23</v>
      </c>
      <c r="AT29" s="147">
        <v>24</v>
      </c>
      <c r="AU29" s="147">
        <v>25</v>
      </c>
      <c r="AV29" s="147">
        <v>26</v>
      </c>
      <c r="AW29" s="147">
        <v>27</v>
      </c>
      <c r="AX29" s="147">
        <v>28</v>
      </c>
      <c r="AY29" s="147">
        <v>29</v>
      </c>
      <c r="AZ29" s="147">
        <v>30</v>
      </c>
      <c r="BA29" s="147">
        <v>31</v>
      </c>
      <c r="BB29" s="147">
        <v>32</v>
      </c>
      <c r="BC29" s="147">
        <v>33</v>
      </c>
      <c r="BD29" s="147">
        <v>34</v>
      </c>
      <c r="BE29" s="147">
        <v>35</v>
      </c>
      <c r="BF29" s="147">
        <v>36</v>
      </c>
      <c r="BG29" s="147">
        <v>37</v>
      </c>
      <c r="BH29" s="147">
        <v>38</v>
      </c>
      <c r="BI29" s="147">
        <v>39</v>
      </c>
      <c r="BJ29" s="147">
        <v>40</v>
      </c>
      <c r="BK29" s="147">
        <v>41</v>
      </c>
      <c r="BL29" s="147">
        <v>42</v>
      </c>
      <c r="BM29" s="147">
        <v>43</v>
      </c>
      <c r="BN29" s="147">
        <v>44</v>
      </c>
      <c r="BO29" s="147">
        <v>45</v>
      </c>
      <c r="BP29" s="147">
        <v>46</v>
      </c>
      <c r="BQ29" s="147">
        <v>47</v>
      </c>
      <c r="BR29" s="147">
        <v>48</v>
      </c>
      <c r="BS29" s="147">
        <v>49</v>
      </c>
      <c r="BT29" s="147">
        <v>50</v>
      </c>
      <c r="BU29" s="147">
        <v>51</v>
      </c>
      <c r="BV29" s="147">
        <v>52</v>
      </c>
      <c r="BW29" s="147">
        <v>53</v>
      </c>
      <c r="BX29" s="147">
        <v>54</v>
      </c>
      <c r="BY29" s="147">
        <v>55</v>
      </c>
      <c r="BZ29" s="147">
        <v>56</v>
      </c>
      <c r="CA29" s="147">
        <v>57</v>
      </c>
      <c r="CB29" s="147">
        <v>58</v>
      </c>
      <c r="CC29" s="147">
        <v>59</v>
      </c>
      <c r="CD29" s="147">
        <v>60</v>
      </c>
      <c r="CE29" s="147">
        <v>61</v>
      </c>
      <c r="CF29" s="147">
        <v>62</v>
      </c>
      <c r="CG29" s="147">
        <v>63</v>
      </c>
      <c r="CH29" s="147">
        <v>64</v>
      </c>
      <c r="CI29" s="147">
        <v>65</v>
      </c>
      <c r="CJ29" s="147">
        <v>66</v>
      </c>
      <c r="CK29" s="147">
        <v>67</v>
      </c>
      <c r="CL29" s="147">
        <v>68</v>
      </c>
      <c r="CM29" s="147">
        <v>69</v>
      </c>
      <c r="CN29" s="147">
        <v>70</v>
      </c>
      <c r="CO29" s="147">
        <v>71</v>
      </c>
      <c r="CP29" s="147">
        <v>72</v>
      </c>
    </row>
    <row r="30" spans="2:94" ht="23.25" customHeight="1">
      <c r="B30" s="156"/>
      <c r="C30" s="156"/>
      <c r="D30" s="156"/>
      <c r="E30" s="156"/>
      <c r="F30" s="156"/>
      <c r="G30" s="156"/>
      <c r="H30" s="156"/>
      <c r="I30" s="156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2:94" ht="15.75">
      <c r="B31" s="143" t="s">
        <v>106</v>
      </c>
      <c r="D31" s="18">
        <v>4500</v>
      </c>
      <c r="G31" s="19" t="s">
        <v>107</v>
      </c>
      <c r="I31" s="134" t="s">
        <v>108</v>
      </c>
      <c r="U31" s="147"/>
      <c r="V31" s="148" t="s">
        <v>109</v>
      </c>
      <c r="W31" s="149">
        <f>'Economies potentielles'!AM19</f>
        <v>951666.6666666667</v>
      </c>
      <c r="X31" s="149">
        <f>'Economies potentielles'!AN19</f>
        <v>951666.6666666667</v>
      </c>
      <c r="Y31" s="149">
        <f>'Economies potentielles'!AO19</f>
        <v>951666.6666666667</v>
      </c>
      <c r="Z31" s="149">
        <f>'Economies potentielles'!AP19</f>
        <v>951666.6666666667</v>
      </c>
      <c r="AA31" s="149">
        <f>'Economies potentielles'!AQ19</f>
        <v>951666.6666666667</v>
      </c>
      <c r="AB31" s="149">
        <f>'Economies potentielles'!AR19</f>
        <v>951666.6666666667</v>
      </c>
      <c r="AC31" s="149">
        <f>'Economies potentielles'!AS19</f>
        <v>951666.6666666667</v>
      </c>
      <c r="AD31" s="149">
        <f>'Economies potentielles'!AT19</f>
        <v>951666.6666666667</v>
      </c>
      <c r="AE31" s="149">
        <f>'Economies potentielles'!AU19</f>
        <v>951666.6666666667</v>
      </c>
      <c r="AF31" s="149">
        <f>'Economies potentielles'!AV19</f>
        <v>951666.6666666667</v>
      </c>
      <c r="AG31" s="149">
        <f>'Economies potentielles'!AW19</f>
        <v>951666.6666666667</v>
      </c>
      <c r="AH31" s="149">
        <f>'Economies potentielles'!AX19</f>
        <v>951666.6666666667</v>
      </c>
      <c r="AI31" s="149">
        <f>'Economies potentielles'!AY19</f>
        <v>972125</v>
      </c>
      <c r="AJ31" s="149">
        <f>'Economies potentielles'!AZ19</f>
        <v>972125</v>
      </c>
      <c r="AK31" s="149">
        <f>'Economies potentielles'!BA19</f>
        <v>972125</v>
      </c>
      <c r="AL31" s="149">
        <f>'Economies potentielles'!BB19</f>
        <v>972125</v>
      </c>
      <c r="AM31" s="149">
        <f>'Economies potentielles'!BC19</f>
        <v>972125</v>
      </c>
      <c r="AN31" s="149">
        <f>'Economies potentielles'!BD19</f>
        <v>972125</v>
      </c>
      <c r="AO31" s="149">
        <f>'Economies potentielles'!BE19</f>
        <v>972125</v>
      </c>
      <c r="AP31" s="149">
        <f>'Economies potentielles'!BF19</f>
        <v>972125</v>
      </c>
      <c r="AQ31" s="149">
        <f>'Economies potentielles'!BG19</f>
        <v>972125</v>
      </c>
      <c r="AR31" s="149">
        <f>'Economies potentielles'!BH19</f>
        <v>972125</v>
      </c>
      <c r="AS31" s="149">
        <f>'Economies potentielles'!BI19</f>
        <v>972125</v>
      </c>
      <c r="AT31" s="149">
        <f>'Economies potentielles'!BJ19</f>
        <v>972125</v>
      </c>
      <c r="AU31" s="149">
        <f>'Economies potentielles'!BK19</f>
        <v>993063.75</v>
      </c>
      <c r="AV31" s="149">
        <f>'Economies potentielles'!BL19</f>
        <v>993063.75</v>
      </c>
      <c r="AW31" s="149">
        <f>'Economies potentielles'!BM19</f>
        <v>993063.75</v>
      </c>
      <c r="AX31" s="149">
        <f>'Economies potentielles'!BN19</f>
        <v>993063.75</v>
      </c>
      <c r="AY31" s="149">
        <f>'Economies potentielles'!BO19</f>
        <v>993063.75</v>
      </c>
      <c r="AZ31" s="149">
        <f>'Economies potentielles'!BP19</f>
        <v>993063.75</v>
      </c>
      <c r="BA31" s="149">
        <f>'Economies potentielles'!BQ19</f>
        <v>993063.75</v>
      </c>
      <c r="BB31" s="149">
        <f>'Economies potentielles'!BR19</f>
        <v>993063.75</v>
      </c>
      <c r="BC31" s="149">
        <f>'Economies potentielles'!BS19</f>
        <v>993063.75</v>
      </c>
      <c r="BD31" s="149">
        <f>'Economies potentielles'!BT19</f>
        <v>993063.75</v>
      </c>
      <c r="BE31" s="149">
        <f>'Economies potentielles'!BU19</f>
        <v>993063.75</v>
      </c>
      <c r="BF31" s="149">
        <f>'Economies potentielles'!BV19</f>
        <v>993063.75</v>
      </c>
      <c r="BG31" s="149">
        <f>'Economies potentielles'!BW19</f>
        <v>1014496.0875000001</v>
      </c>
      <c r="BH31" s="149">
        <f>'Economies potentielles'!BX19</f>
        <v>1014496.0875000001</v>
      </c>
      <c r="BI31" s="149">
        <f>'Economies potentielles'!BY19</f>
        <v>1014496.0875000001</v>
      </c>
      <c r="BJ31" s="149">
        <f>'Economies potentielles'!BZ19</f>
        <v>1014496.0875000001</v>
      </c>
      <c r="BK31" s="149">
        <f>'Economies potentielles'!CA19</f>
        <v>1014496.0875000001</v>
      </c>
      <c r="BL31" s="149">
        <f>'Economies potentielles'!CB19</f>
        <v>1014496.0875000001</v>
      </c>
      <c r="BM31" s="149">
        <f>'Economies potentielles'!CC19</f>
        <v>1014496.0875000001</v>
      </c>
      <c r="BN31" s="149">
        <f>'Economies potentielles'!CD19</f>
        <v>1014496.0875000001</v>
      </c>
      <c r="BO31" s="149">
        <f>'Economies potentielles'!CE19</f>
        <v>1014496.0875000001</v>
      </c>
      <c r="BP31" s="149">
        <f>'Economies potentielles'!CF19</f>
        <v>1014496.0875000001</v>
      </c>
      <c r="BQ31" s="149">
        <f>'Economies potentielles'!CG19</f>
        <v>1014496.0875000001</v>
      </c>
      <c r="BR31" s="149">
        <f>'Economies potentielles'!CH19</f>
        <v>1014496.0875000001</v>
      </c>
      <c r="BS31" s="149">
        <f>'Economies potentielles'!CI19</f>
        <v>1036435.624875</v>
      </c>
      <c r="BT31" s="149">
        <f>'Economies potentielles'!CJ19</f>
        <v>1036435.624875</v>
      </c>
      <c r="BU31" s="149">
        <f>'Economies potentielles'!CK19</f>
        <v>1036435.624875</v>
      </c>
      <c r="BV31" s="149">
        <f>'Economies potentielles'!CL19</f>
        <v>1036435.624875</v>
      </c>
      <c r="BW31" s="149">
        <f>'Economies potentielles'!CM19</f>
        <v>1036435.624875</v>
      </c>
      <c r="BX31" s="149">
        <f>'Economies potentielles'!CN19</f>
        <v>1036435.624875</v>
      </c>
      <c r="BY31" s="149">
        <f>'Economies potentielles'!CO19</f>
        <v>1036435.624875</v>
      </c>
      <c r="BZ31" s="149">
        <f>'Economies potentielles'!CP19</f>
        <v>1036435.624875</v>
      </c>
      <c r="CA31" s="149">
        <f>'Economies potentielles'!CQ19</f>
        <v>1036435.624875</v>
      </c>
      <c r="CB31" s="149">
        <f>'Economies potentielles'!CR19</f>
        <v>1036435.624875</v>
      </c>
      <c r="CC31" s="149">
        <f>'Economies potentielles'!CS19</f>
        <v>1036435.624875</v>
      </c>
      <c r="CD31" s="149">
        <f>'Economies potentielles'!CT19</f>
        <v>1036435.624875</v>
      </c>
      <c r="CE31" s="149">
        <f>'Economies potentielles'!CU19</f>
        <v>1058896.43377875</v>
      </c>
      <c r="CF31" s="149">
        <f>'Economies potentielles'!CV19</f>
        <v>1058896.43377875</v>
      </c>
      <c r="CG31" s="149">
        <f>'Economies potentielles'!CW19</f>
        <v>1058896.43377875</v>
      </c>
      <c r="CH31" s="149">
        <f>'Economies potentielles'!CX19</f>
        <v>1058896.43377875</v>
      </c>
      <c r="CI31" s="149">
        <f>'Economies potentielles'!CY19</f>
        <v>1058896.43377875</v>
      </c>
      <c r="CJ31" s="149">
        <f>'Economies potentielles'!CZ19</f>
        <v>1058896.43377875</v>
      </c>
      <c r="CK31" s="149">
        <f>'Economies potentielles'!DA19</f>
        <v>1058896.43377875</v>
      </c>
      <c r="CL31" s="149">
        <f>'Economies potentielles'!DB19</f>
        <v>1058896.43377875</v>
      </c>
      <c r="CM31" s="149">
        <f>'Economies potentielles'!DC19</f>
        <v>1058896.43377875</v>
      </c>
      <c r="CN31" s="149">
        <f>'Economies potentielles'!DD19</f>
        <v>1058896.43377875</v>
      </c>
      <c r="CO31" s="149">
        <f>'Economies potentielles'!DE19</f>
        <v>1058896.43377875</v>
      </c>
      <c r="CP31" s="149">
        <f>'Economies potentielles'!DF19</f>
        <v>1058896.43377875</v>
      </c>
    </row>
    <row r="32" spans="2:94" ht="15.75">
      <c r="B32" s="143" t="s">
        <v>110</v>
      </c>
      <c r="D32" s="20">
        <v>5000</v>
      </c>
      <c r="G32" s="21" t="s">
        <v>107</v>
      </c>
      <c r="I32" s="134" t="s">
        <v>108</v>
      </c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2:94" ht="15">
      <c r="B33" s="150"/>
      <c r="D33" s="141"/>
      <c r="E33" s="141"/>
      <c r="F33" s="141"/>
      <c r="G33" s="141"/>
      <c r="H33" s="141"/>
      <c r="I33" s="141"/>
      <c r="J33" s="141"/>
      <c r="K33" s="141"/>
      <c r="S33" s="147"/>
      <c r="U33" s="147"/>
      <c r="V33" s="147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</row>
    <row r="34" spans="19:94" ht="15">
      <c r="S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9:94" ht="15.75">
      <c r="S35" s="147"/>
      <c r="U35" s="147"/>
      <c r="V35" s="152" t="s">
        <v>111</v>
      </c>
      <c r="W35" s="149">
        <f>'Economies potentielles'!AM43</f>
        <v>0</v>
      </c>
      <c r="X35" s="149">
        <f>'Economies potentielles'!AN43</f>
        <v>0</v>
      </c>
      <c r="Y35" s="149">
        <f>'Economies potentielles'!AO43</f>
        <v>0</v>
      </c>
      <c r="Z35" s="149">
        <f>'Economies potentielles'!AP43</f>
        <v>138.54166666666669</v>
      </c>
      <c r="AA35" s="149">
        <f>'Economies potentielles'!AQ43</f>
        <v>1141.666666666667</v>
      </c>
      <c r="AB35" s="149">
        <f>'Economies potentielles'!AR43</f>
        <v>2144.791666666667</v>
      </c>
      <c r="AC35" s="149">
        <f>'Economies potentielles'!AS43</f>
        <v>4543.75</v>
      </c>
      <c r="AD35" s="149">
        <f>'Economies potentielles'!AT43</f>
        <v>6942.708333333333</v>
      </c>
      <c r="AE35" s="149">
        <f>'Economies potentielles'!AU43</f>
        <v>9341.666666666668</v>
      </c>
      <c r="AF35" s="149">
        <f>'Economies potentielles'!AV43</f>
        <v>11740.624999999998</v>
      </c>
      <c r="AG35" s="149">
        <f>'Economies potentielles'!AW43</f>
        <v>14139.583333333334</v>
      </c>
      <c r="AH35" s="149">
        <f>'Economies potentielles'!AX43</f>
        <v>16538.541666666668</v>
      </c>
      <c r="AI35" s="149">
        <f>'Economies potentielles'!AY43</f>
        <v>17934.0625</v>
      </c>
      <c r="AJ35" s="149">
        <f>'Economies potentielles'!AZ43</f>
        <v>18961.40625</v>
      </c>
      <c r="AK35" s="149">
        <f>'Economies potentielles'!BA43</f>
        <v>19106.875</v>
      </c>
      <c r="AL35" s="149">
        <f>'Economies potentielles'!BB43</f>
        <v>19106.875</v>
      </c>
      <c r="AM35" s="149">
        <f>'Economies potentielles'!BC43</f>
        <v>19106.875</v>
      </c>
      <c r="AN35" s="149">
        <f>'Economies potentielles'!BD43</f>
        <v>19106.875</v>
      </c>
      <c r="AO35" s="149">
        <f>'Economies potentielles'!BE43</f>
        <v>19106.875</v>
      </c>
      <c r="AP35" s="149">
        <f>'Economies potentielles'!BF43</f>
        <v>19106.875</v>
      </c>
      <c r="AQ35" s="149">
        <f>'Economies potentielles'!BG43</f>
        <v>19106.875</v>
      </c>
      <c r="AR35" s="149">
        <f>'Economies potentielles'!BH43</f>
        <v>19106.875</v>
      </c>
      <c r="AS35" s="149">
        <f>'Economies potentielles'!BI43</f>
        <v>19106.875</v>
      </c>
      <c r="AT35" s="149">
        <f>'Economies potentielles'!BJ43</f>
        <v>19106.875</v>
      </c>
      <c r="AU35" s="149">
        <f>'Economies potentielles'!BK43</f>
        <v>19541.38125</v>
      </c>
      <c r="AV35" s="149">
        <f>'Economies potentielles'!BL43</f>
        <v>19541.38125</v>
      </c>
      <c r="AW35" s="149">
        <f>'Economies potentielles'!BM43</f>
        <v>19541.38125</v>
      </c>
      <c r="AX35" s="149">
        <f>'Economies potentielles'!BN43</f>
        <v>19541.38125</v>
      </c>
      <c r="AY35" s="149">
        <f>'Economies potentielles'!BO43</f>
        <v>19541.38125</v>
      </c>
      <c r="AZ35" s="149">
        <f>'Economies potentielles'!BP43</f>
        <v>19541.38125</v>
      </c>
      <c r="BA35" s="149">
        <f>'Economies potentielles'!BQ43</f>
        <v>19541.38125</v>
      </c>
      <c r="BB35" s="149">
        <f>'Economies potentielles'!BR43</f>
        <v>19541.38125</v>
      </c>
      <c r="BC35" s="149">
        <f>'Economies potentielles'!BS43</f>
        <v>19541.38125</v>
      </c>
      <c r="BD35" s="149">
        <f>'Economies potentielles'!BT43</f>
        <v>19541.38125</v>
      </c>
      <c r="BE35" s="149">
        <f>'Economies potentielles'!BU43</f>
        <v>19541.38125</v>
      </c>
      <c r="BF35" s="149">
        <f>'Economies potentielles'!BV43</f>
        <v>19541.38125</v>
      </c>
      <c r="BG35" s="149">
        <f>'Economies potentielles'!BW43</f>
        <v>19987.196062500003</v>
      </c>
      <c r="BH35" s="149">
        <f>'Economies potentielles'!BX43</f>
        <v>19987.196062500003</v>
      </c>
      <c r="BI35" s="149">
        <f>'Economies potentielles'!BY43</f>
        <v>19987.196062500003</v>
      </c>
      <c r="BJ35" s="149">
        <f>'Economies potentielles'!BZ43</f>
        <v>19987.196062500003</v>
      </c>
      <c r="BK35" s="149">
        <f>'Economies potentielles'!CA43</f>
        <v>19987.196062500003</v>
      </c>
      <c r="BL35" s="149">
        <f>'Economies potentielles'!CB43</f>
        <v>19987.196062500003</v>
      </c>
      <c r="BM35" s="149">
        <f>'Economies potentielles'!CC43</f>
        <v>19987.196062500003</v>
      </c>
      <c r="BN35" s="149">
        <f>'Economies potentielles'!CD43</f>
        <v>19987.196062500003</v>
      </c>
      <c r="BO35" s="149">
        <f>'Economies potentielles'!CE43</f>
        <v>19987.196062500003</v>
      </c>
      <c r="BP35" s="149">
        <f>'Economies potentielles'!CF43</f>
        <v>19987.196062500003</v>
      </c>
      <c r="BQ35" s="149">
        <f>'Economies potentielles'!CG43</f>
        <v>19987.196062500003</v>
      </c>
      <c r="BR35" s="149">
        <f>'Economies potentielles'!CH43</f>
        <v>19987.196062500003</v>
      </c>
      <c r="BS35" s="149">
        <f>'Economies potentielles'!CI43</f>
        <v>20444.676530624998</v>
      </c>
      <c r="BT35" s="149">
        <f>'Economies potentielles'!CJ43</f>
        <v>20444.676530624998</v>
      </c>
      <c r="BU35" s="149">
        <f>'Economies potentielles'!CK43</f>
        <v>20444.676530624998</v>
      </c>
      <c r="BV35" s="149">
        <f>'Economies potentielles'!CL43</f>
        <v>20444.676530624998</v>
      </c>
      <c r="BW35" s="149">
        <f>'Economies potentielles'!CM43</f>
        <v>20444.676530624998</v>
      </c>
      <c r="BX35" s="149">
        <f>'Economies potentielles'!CN43</f>
        <v>20444.676530624998</v>
      </c>
      <c r="BY35" s="149">
        <f>'Economies potentielles'!CO43</f>
        <v>20444.676530624998</v>
      </c>
      <c r="BZ35" s="149">
        <f>'Economies potentielles'!CP43</f>
        <v>20444.676530624998</v>
      </c>
      <c r="CA35" s="149">
        <f>'Economies potentielles'!CQ43</f>
        <v>20444.676530624998</v>
      </c>
      <c r="CB35" s="149">
        <f>'Economies potentielles'!CR43</f>
        <v>20444.676530624998</v>
      </c>
      <c r="CC35" s="149">
        <f>'Economies potentielles'!CS43</f>
        <v>20444.676530624998</v>
      </c>
      <c r="CD35" s="149">
        <f>'Economies potentielles'!CT43</f>
        <v>20444.676530624998</v>
      </c>
      <c r="CE35" s="149">
        <f>'Economies potentielles'!CU43</f>
        <v>20914.19343545625</v>
      </c>
      <c r="CF35" s="149">
        <f>'Economies potentielles'!CV43</f>
        <v>20914.19343545625</v>
      </c>
      <c r="CG35" s="149">
        <f>'Economies potentielles'!CW43</f>
        <v>20914.19343545625</v>
      </c>
      <c r="CH35" s="149">
        <f>'Economies potentielles'!CX43</f>
        <v>20914.19343545625</v>
      </c>
      <c r="CI35" s="149">
        <f>'Economies potentielles'!CY43</f>
        <v>20914.19343545625</v>
      </c>
      <c r="CJ35" s="149">
        <f>'Economies potentielles'!CZ43</f>
        <v>20914.19343545625</v>
      </c>
      <c r="CK35" s="149">
        <f>'Economies potentielles'!DA43</f>
        <v>20914.19343545625</v>
      </c>
      <c r="CL35" s="149">
        <f>'Economies potentielles'!DB43</f>
        <v>20914.19343545625</v>
      </c>
      <c r="CM35" s="149">
        <f>'Economies potentielles'!DC43</f>
        <v>20914.19343545625</v>
      </c>
      <c r="CN35" s="149">
        <f>'Economies potentielles'!DD43</f>
        <v>20914.19343545625</v>
      </c>
      <c r="CO35" s="149">
        <f>'Economies potentielles'!DE43</f>
        <v>20914.19343545625</v>
      </c>
      <c r="CP35" s="149">
        <f>'Economies potentielles'!DF43</f>
        <v>20914.19343545625</v>
      </c>
    </row>
    <row r="36" spans="21:94" ht="15"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</row>
    <row r="37" spans="19:94" ht="15">
      <c r="S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21:94" ht="15"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22:94" ht="15"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22:94" ht="15"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22:94" ht="15"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21:94" ht="15"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22:94" ht="15"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</sheetData>
  <sheetProtection password="DFCB" sheet="1" objects="1" scenarios="1" selectLockedCells="1"/>
  <mergeCells count="1">
    <mergeCell ref="B2:I2"/>
  </mergeCells>
  <dataValidations count="1">
    <dataValidation type="list" allowBlank="1" showInputMessage="1" showErrorMessage="1" sqref="G31:G32 I9:I16 G9:G16">
      <formula1>Lst_Mth</formula1>
    </dataValidation>
  </dataValidation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107"/>
  <sheetViews>
    <sheetView showGridLines="0" showRowColHeaders="0" zoomScale="75" zoomScaleNormal="75" zoomScaleSheetLayoutView="100" workbookViewId="0" topLeftCell="A1">
      <selection activeCell="Q28" sqref="Q28"/>
    </sheetView>
  </sheetViews>
  <sheetFormatPr defaultColWidth="11.00390625" defaultRowHeight="12.75"/>
  <cols>
    <col min="1" max="1" width="12.7109375" style="2" customWidth="1"/>
    <col min="2" max="2" width="2.28125" style="2" customWidth="1"/>
    <col min="3" max="3" width="3.140625" style="2" customWidth="1"/>
    <col min="4" max="4" width="44.421875" style="2" customWidth="1"/>
    <col min="5" max="5" width="11.421875" style="2" customWidth="1"/>
    <col min="6" max="9" width="11.28125" style="2" customWidth="1"/>
    <col min="10" max="10" width="11.421875" style="2" customWidth="1"/>
    <col min="11" max="11" width="10.8515625" style="2" customWidth="1"/>
    <col min="12" max="12" width="3.140625" style="2" customWidth="1"/>
    <col min="13" max="13" width="2.421875" style="2" customWidth="1"/>
    <col min="14" max="16384" width="11.00390625" style="2" customWidth="1"/>
  </cols>
  <sheetData>
    <row r="1" spans="2:16" ht="67.5" customHeight="1">
      <c r="B1" s="219"/>
      <c r="C1" s="220"/>
      <c r="D1" s="221" t="str">
        <f>CONCATENATE("Analyse de rentabilisation pour ",N_Client)</f>
        <v>Analyse de rentabilisation pour Client d'essai</v>
      </c>
      <c r="E1" s="220"/>
      <c r="F1" s="220"/>
      <c r="G1" s="220"/>
      <c r="H1" s="220"/>
      <c r="I1" s="220"/>
      <c r="J1" s="220"/>
      <c r="K1" s="220"/>
      <c r="L1" s="220"/>
      <c r="M1" s="220"/>
      <c r="O1" s="22">
        <v>0</v>
      </c>
      <c r="P1" s="22">
        <f>VLOOKUP(E13,LU_Evaluation,2)</f>
        <v>1</v>
      </c>
    </row>
    <row r="2" spans="2:14" ht="12" customHeight="1" thickBot="1">
      <c r="B2" s="23"/>
      <c r="C2" s="24"/>
      <c r="D2" s="25"/>
      <c r="E2" s="25"/>
      <c r="F2" s="26"/>
      <c r="G2" s="26"/>
      <c r="H2" s="26"/>
      <c r="I2" s="26"/>
      <c r="J2" s="26"/>
      <c r="K2" s="26"/>
      <c r="L2" s="26"/>
      <c r="M2" s="27"/>
      <c r="N2" s="22" t="s">
        <v>112</v>
      </c>
    </row>
    <row r="3" spans="2:13" ht="12.75">
      <c r="B3" s="28"/>
      <c r="C3" s="29"/>
      <c r="D3" s="30"/>
      <c r="E3" s="30"/>
      <c r="F3" s="30"/>
      <c r="G3" s="30"/>
      <c r="H3" s="30"/>
      <c r="I3" s="30"/>
      <c r="J3" s="30"/>
      <c r="K3" s="30"/>
      <c r="L3" s="31"/>
      <c r="M3" s="32"/>
    </row>
    <row r="4" spans="2:13" ht="12.75" customHeight="1">
      <c r="B4" s="28"/>
      <c r="C4" s="33" t="s">
        <v>250</v>
      </c>
      <c r="D4" s="34"/>
      <c r="E4" s="35"/>
      <c r="F4" s="35"/>
      <c r="G4" s="35"/>
      <c r="H4" s="35"/>
      <c r="I4" s="35"/>
      <c r="J4" s="36" t="s">
        <v>255</v>
      </c>
      <c r="K4" s="36"/>
      <c r="L4" s="37"/>
      <c r="M4" s="39"/>
    </row>
    <row r="5" spans="2:13" ht="12.75" customHeight="1">
      <c r="B5" s="28"/>
      <c r="C5" s="40"/>
      <c r="D5" s="41"/>
      <c r="E5" s="42" t="str">
        <f>K8</f>
        <v>$ CAN</v>
      </c>
      <c r="F5" s="43"/>
      <c r="G5" s="43"/>
      <c r="H5" s="43"/>
      <c r="I5" s="41"/>
      <c r="J5" s="41"/>
      <c r="K5" s="41"/>
      <c r="L5" s="44" t="s">
        <v>113</v>
      </c>
      <c r="M5" s="45"/>
    </row>
    <row r="6" spans="2:13" ht="12.75" customHeight="1">
      <c r="B6" s="28"/>
      <c r="C6" s="40"/>
      <c r="D6" s="46" t="s">
        <v>251</v>
      </c>
      <c r="E6" s="47">
        <f>J50</f>
        <v>597337.2334891001</v>
      </c>
      <c r="F6" s="41"/>
      <c r="G6" s="41"/>
      <c r="H6" s="41"/>
      <c r="I6" s="41"/>
      <c r="J6" s="44" t="s">
        <v>256</v>
      </c>
      <c r="K6" s="48">
        <f>'Coûts energétiques'!E36</f>
        <v>11420</v>
      </c>
      <c r="L6" s="49" t="s">
        <v>93</v>
      </c>
      <c r="M6" s="45"/>
    </row>
    <row r="7" spans="2:13" ht="12" customHeight="1">
      <c r="B7" s="28"/>
      <c r="C7" s="40"/>
      <c r="D7" s="50"/>
      <c r="E7" s="51"/>
      <c r="F7" s="41"/>
      <c r="G7" s="41"/>
      <c r="H7" s="41"/>
      <c r="I7" s="41"/>
      <c r="J7" s="41"/>
      <c r="K7" s="41"/>
      <c r="L7" s="41"/>
      <c r="M7" s="45"/>
    </row>
    <row r="8" spans="2:13" ht="12" customHeight="1">
      <c r="B8" s="28"/>
      <c r="C8" s="40"/>
      <c r="D8" s="46" t="s">
        <v>252</v>
      </c>
      <c r="E8" s="52">
        <f>J51</f>
        <v>417783.2376822551</v>
      </c>
      <c r="F8" s="41"/>
      <c r="G8" s="41"/>
      <c r="H8" s="41"/>
      <c r="I8" s="41"/>
      <c r="J8" s="44" t="s">
        <v>257</v>
      </c>
      <c r="K8" s="53" t="str">
        <f>N_Currency</f>
        <v>$ CAN</v>
      </c>
      <c r="L8" s="54" t="s">
        <v>97</v>
      </c>
      <c r="M8" s="45"/>
    </row>
    <row r="9" spans="2:13" ht="12" customHeight="1">
      <c r="B9" s="28"/>
      <c r="C9" s="40"/>
      <c r="D9" s="50"/>
      <c r="E9" s="51"/>
      <c r="F9" s="41"/>
      <c r="G9" s="41"/>
      <c r="H9" s="41"/>
      <c r="I9" s="41"/>
      <c r="J9" s="44" t="s">
        <v>258</v>
      </c>
      <c r="K9" s="55">
        <f>N_DCR</f>
        <v>0.075</v>
      </c>
      <c r="L9" s="49" t="s">
        <v>114</v>
      </c>
      <c r="M9" s="45"/>
    </row>
    <row r="10" spans="2:13" ht="12" customHeight="1">
      <c r="B10" s="28"/>
      <c r="C10" s="40"/>
      <c r="D10" s="56" t="s">
        <v>253</v>
      </c>
      <c r="E10" s="57">
        <f>J50/-J41</f>
        <v>1.3989886234528557</v>
      </c>
      <c r="F10" s="41"/>
      <c r="G10" s="41"/>
      <c r="H10" s="41"/>
      <c r="I10" s="41"/>
      <c r="J10" s="44" t="s">
        <v>259</v>
      </c>
      <c r="K10" s="55">
        <f>N_CostInf</f>
        <v>0.02</v>
      </c>
      <c r="L10" s="49" t="s">
        <v>115</v>
      </c>
      <c r="M10" s="45"/>
    </row>
    <row r="11" spans="2:13" ht="12" customHeight="1">
      <c r="B11" s="28"/>
      <c r="C11" s="40"/>
      <c r="D11" s="50"/>
      <c r="E11" s="51"/>
      <c r="F11" s="41"/>
      <c r="G11" s="41"/>
      <c r="H11" s="41"/>
      <c r="I11" s="41"/>
      <c r="J11" s="44" t="s">
        <v>260</v>
      </c>
      <c r="K11" s="55">
        <f>'Economies potentielles'!AY31</f>
        <v>0.021497373029772282</v>
      </c>
      <c r="L11" s="58" t="s">
        <v>116</v>
      </c>
      <c r="M11" s="45"/>
    </row>
    <row r="12" spans="2:13" ht="12.75" customHeight="1">
      <c r="B12" s="28"/>
      <c r="C12" s="40"/>
      <c r="D12" s="50"/>
      <c r="E12" s="51"/>
      <c r="F12" s="41"/>
      <c r="G12" s="41"/>
      <c r="H12" s="41"/>
      <c r="I12" s="41"/>
      <c r="J12" s="44" t="s">
        <v>261</v>
      </c>
      <c r="K12" s="55">
        <f>'Economies potentielles'!AJ18</f>
        <v>0.019632224168126093</v>
      </c>
      <c r="L12" s="58" t="s">
        <v>117</v>
      </c>
      <c r="M12" s="45"/>
    </row>
    <row r="13" spans="2:13" ht="12.75" customHeight="1">
      <c r="B13" s="28"/>
      <c r="C13" s="40"/>
      <c r="D13" s="56" t="s">
        <v>254</v>
      </c>
      <c r="E13" s="59" t="str">
        <f>N_Evalperiod</f>
        <v>24 Mois</v>
      </c>
      <c r="F13" s="41"/>
      <c r="G13" s="41"/>
      <c r="H13" s="41"/>
      <c r="I13" s="41"/>
      <c r="J13" s="44" t="s">
        <v>262</v>
      </c>
      <c r="K13" s="55">
        <f>E22/K6</f>
        <v>5.8381676882662</v>
      </c>
      <c r="L13" s="58" t="s">
        <v>118</v>
      </c>
      <c r="M13" s="45"/>
    </row>
    <row r="14" spans="2:13" ht="12.75" customHeight="1">
      <c r="B14" s="28"/>
      <c r="C14" s="40"/>
      <c r="D14" s="44"/>
      <c r="E14" s="60"/>
      <c r="F14" s="41"/>
      <c r="G14" s="44"/>
      <c r="H14" s="41"/>
      <c r="I14" s="41"/>
      <c r="J14" s="44"/>
      <c r="K14" s="61"/>
      <c r="L14" s="62"/>
      <c r="M14" s="32"/>
    </row>
    <row r="15" spans="2:13" ht="12.75" customHeight="1">
      <c r="B15" s="28"/>
      <c r="C15" s="40"/>
      <c r="D15" s="44"/>
      <c r="E15" s="60"/>
      <c r="F15" s="41"/>
      <c r="G15" s="41"/>
      <c r="H15" s="41"/>
      <c r="I15" s="41"/>
      <c r="J15" s="41"/>
      <c r="K15" s="41"/>
      <c r="L15" s="63"/>
      <c r="M15" s="32"/>
    </row>
    <row r="16" spans="2:13" ht="13.5" thickBot="1">
      <c r="B16" s="28"/>
      <c r="C16" s="64"/>
      <c r="D16" s="65"/>
      <c r="E16" s="65"/>
      <c r="F16" s="65"/>
      <c r="G16" s="65"/>
      <c r="H16" s="65"/>
      <c r="I16" s="65"/>
      <c r="J16" s="65"/>
      <c r="K16" s="65"/>
      <c r="L16" s="66"/>
      <c r="M16" s="32"/>
    </row>
    <row r="17" spans="2:13" ht="12.75">
      <c r="B17" s="28"/>
      <c r="M17" s="32"/>
    </row>
    <row r="18" spans="1:18" ht="12.75" customHeight="1">
      <c r="A18" s="14"/>
      <c r="B18" s="67"/>
      <c r="C18" s="68"/>
      <c r="D18" s="68"/>
      <c r="E18" s="68"/>
      <c r="F18" s="68"/>
      <c r="G18" s="68"/>
      <c r="H18" s="68"/>
      <c r="I18" s="69"/>
      <c r="J18" s="69"/>
      <c r="K18" s="69"/>
      <c r="L18" s="69"/>
      <c r="M18" s="70"/>
      <c r="N18" s="14"/>
      <c r="O18" s="14"/>
      <c r="P18" s="14"/>
      <c r="Q18" s="14"/>
      <c r="R18" s="14"/>
    </row>
    <row r="19" spans="2:13" ht="12.75" customHeight="1">
      <c r="B19" s="28"/>
      <c r="D19" s="71"/>
      <c r="E19" s="73" t="s">
        <v>119</v>
      </c>
      <c r="F19" s="74" t="s">
        <v>120</v>
      </c>
      <c r="G19" s="74" t="s">
        <v>121</v>
      </c>
      <c r="H19" s="74" t="s">
        <v>122</v>
      </c>
      <c r="I19" s="74" t="s">
        <v>123</v>
      </c>
      <c r="J19" s="74" t="s">
        <v>44</v>
      </c>
      <c r="K19" s="71"/>
      <c r="L19" s="71"/>
      <c r="M19" s="75"/>
    </row>
    <row r="20" spans="2:14" ht="12.75" customHeight="1">
      <c r="B20" s="28"/>
      <c r="D20" s="72" t="s">
        <v>124</v>
      </c>
      <c r="E20" s="76"/>
      <c r="F20" s="77"/>
      <c r="G20" s="77"/>
      <c r="H20" s="77"/>
      <c r="I20" s="77"/>
      <c r="J20" s="77"/>
      <c r="K20" s="78"/>
      <c r="L20" s="78"/>
      <c r="M20" s="79"/>
      <c r="N20" s="80"/>
    </row>
    <row r="21" spans="2:14" ht="12.75" customHeight="1">
      <c r="B21" s="28"/>
      <c r="D21" s="71" t="s">
        <v>125</v>
      </c>
      <c r="E21" s="81">
        <f>SUM('Couts - SIGE'!W35:AH35)</f>
        <v>66671.875</v>
      </c>
      <c r="F21" s="82">
        <f>SUM('Couts - SIGE'!AI35:AT35)</f>
        <v>227964.21875</v>
      </c>
      <c r="G21" s="82">
        <f>SUM('Couts - SIGE'!AU35:BF35)</f>
        <v>234496.57500000004</v>
      </c>
      <c r="H21" s="82">
        <f>SUM('Couts - SIGE'!BG35:BR35)</f>
        <v>239846.35275000005</v>
      </c>
      <c r="I21" s="82">
        <f>SUM('Couts - SIGE'!BS35:CD35)</f>
        <v>245336.1183675</v>
      </c>
      <c r="J21" s="82">
        <f>SUM(E21:I21)</f>
        <v>1014315.1398675002</v>
      </c>
      <c r="K21" s="71" t="s">
        <v>126</v>
      </c>
      <c r="L21" s="78"/>
      <c r="M21" s="79"/>
      <c r="N21" s="80"/>
    </row>
    <row r="22" spans="2:14" ht="12.75" customHeight="1">
      <c r="B22" s="28"/>
      <c r="D22" s="83" t="s">
        <v>127</v>
      </c>
      <c r="E22" s="84">
        <f>SUM(E21:E21)</f>
        <v>66671.875</v>
      </c>
      <c r="F22" s="85">
        <f>SUM(F21:F21)</f>
        <v>227964.21875</v>
      </c>
      <c r="G22" s="85">
        <f>SUM(G21:G21)</f>
        <v>234496.57500000004</v>
      </c>
      <c r="H22" s="85">
        <f>SUM(H21:H21)</f>
        <v>239846.35275000005</v>
      </c>
      <c r="I22" s="85">
        <f>SUM(I21:I21)</f>
        <v>245336.1183675</v>
      </c>
      <c r="J22" s="85">
        <f>SUM(E22:I22)</f>
        <v>1014315.1398675002</v>
      </c>
      <c r="K22" s="71"/>
      <c r="L22" s="78"/>
      <c r="M22" s="79"/>
      <c r="N22" s="80"/>
    </row>
    <row r="23" spans="2:14" ht="6" customHeight="1">
      <c r="B23" s="28"/>
      <c r="D23" s="71"/>
      <c r="E23" s="81"/>
      <c r="F23" s="82"/>
      <c r="G23" s="82"/>
      <c r="H23" s="82"/>
      <c r="I23" s="82"/>
      <c r="J23" s="82"/>
      <c r="K23" s="78"/>
      <c r="L23" s="78"/>
      <c r="M23" s="79"/>
      <c r="N23" s="80"/>
    </row>
    <row r="24" spans="2:14" ht="12.75" customHeight="1">
      <c r="B24" s="28"/>
      <c r="D24" s="72" t="s">
        <v>128</v>
      </c>
      <c r="E24" s="86"/>
      <c r="F24" s="82"/>
      <c r="G24" s="82"/>
      <c r="H24" s="82"/>
      <c r="I24" s="82"/>
      <c r="J24" s="82"/>
      <c r="K24" s="78"/>
      <c r="L24" s="78"/>
      <c r="M24" s="79"/>
      <c r="N24" s="80"/>
    </row>
    <row r="25" spans="2:15" ht="12.75" customHeight="1">
      <c r="B25" s="28"/>
      <c r="D25" s="87" t="s">
        <v>128</v>
      </c>
      <c r="E25" s="81"/>
      <c r="F25" s="82"/>
      <c r="G25" s="82"/>
      <c r="H25" s="82"/>
      <c r="I25" s="82"/>
      <c r="J25" s="82"/>
      <c r="K25" s="78"/>
      <c r="L25" s="78"/>
      <c r="M25" s="79"/>
      <c r="O25" s="78"/>
    </row>
    <row r="26" spans="2:15" ht="12.75" customHeight="1">
      <c r="B26" s="28"/>
      <c r="D26" s="88" t="str">
        <f>'Couts - SIGE'!B9</f>
        <v>Comptage de l'énergie et mesure des facteurs</v>
      </c>
      <c r="E26" s="81">
        <f>-SUM('Couts - SIGE'!W9:AH9)</f>
        <v>-100000</v>
      </c>
      <c r="F26" s="82">
        <f>-SUM('Couts - SIGE'!AI9:AT9)*(1+N_CostInf)</f>
        <v>0</v>
      </c>
      <c r="G26" s="82">
        <f>-SUM('Couts - SIGE'!AU9:BF9)*(1+N_CostInf)^2</f>
        <v>0</v>
      </c>
      <c r="H26" s="82">
        <f>-SUM('Couts - SIGE'!BG9:BR9)*(1+N_CostInf)^3</f>
        <v>0</v>
      </c>
      <c r="I26" s="82">
        <f>-SUM('Couts - SIGE'!BS9:CD9)*(1+N_CostInf)^4</f>
        <v>0</v>
      </c>
      <c r="J26" s="82">
        <f aca="true" t="shared" si="0" ref="J26:J34">SUM(E26:I26)</f>
        <v>-100000</v>
      </c>
      <c r="K26" s="78" t="s">
        <v>129</v>
      </c>
      <c r="L26" s="78"/>
      <c r="M26" s="79"/>
      <c r="O26" s="78"/>
    </row>
    <row r="27" spans="2:15" ht="12.75" customHeight="1">
      <c r="B27" s="28"/>
      <c r="D27" s="88" t="str">
        <f>'Couts - SIGE'!B10</f>
        <v>Infrastructure et stockage des données</v>
      </c>
      <c r="E27" s="81">
        <f>-SUM('Couts - SIGE'!W10:AH10)</f>
        <v>-50000</v>
      </c>
      <c r="F27" s="82">
        <f>-SUM('Couts - SIGE'!AI10:AT10)*(1+N_CostInf)</f>
        <v>0</v>
      </c>
      <c r="G27" s="82">
        <f>-SUM('Couts - SIGE'!AU10:BF10)*(1+N_CostInf)^2</f>
        <v>0</v>
      </c>
      <c r="H27" s="82">
        <f>-SUM('Couts - SIGE'!BG10:BR10)*(1+N_CostInf)^3</f>
        <v>0</v>
      </c>
      <c r="I27" s="82">
        <f>-SUM('Couts - SIGE'!BS10:CD10)*(1+N_CostInf)^4</f>
        <v>0</v>
      </c>
      <c r="J27" s="82">
        <f t="shared" si="0"/>
        <v>-50000</v>
      </c>
      <c r="K27" s="78" t="s">
        <v>130</v>
      </c>
      <c r="L27" s="78"/>
      <c r="M27" s="79"/>
      <c r="O27" s="78"/>
    </row>
    <row r="28" spans="2:15" ht="12.75" customHeight="1">
      <c r="B28" s="28"/>
      <c r="D28" s="88" t="str">
        <f>'Couts - SIGE'!B11</f>
        <v>Acquisition et installation de logiciels du SIGE</v>
      </c>
      <c r="E28" s="81">
        <f>-SUM('Couts - SIGE'!W11:AH11)</f>
        <v>-25000</v>
      </c>
      <c r="F28" s="82">
        <f>-SUM('Couts - SIGE'!AI11:AT11)*(1+N_CostInf)</f>
        <v>0</v>
      </c>
      <c r="G28" s="82">
        <f>-SUM('Couts - SIGE'!AU11:BF11)*(1+N_CostInf)^2</f>
        <v>0</v>
      </c>
      <c r="H28" s="82">
        <f>-SUM('Couts - SIGE'!BG11:BR11)*(1+N_CostInf)^3</f>
        <v>0</v>
      </c>
      <c r="I28" s="82">
        <f>-SUM('Couts - SIGE'!BS11:CD11)*(1+N_CostInf)^4</f>
        <v>0</v>
      </c>
      <c r="J28" s="82">
        <f t="shared" si="0"/>
        <v>-25000</v>
      </c>
      <c r="K28" s="71" t="s">
        <v>131</v>
      </c>
      <c r="L28" s="78"/>
      <c r="M28" s="79"/>
      <c r="O28" s="78"/>
    </row>
    <row r="29" spans="2:15" ht="12.75" customHeight="1">
      <c r="B29" s="28"/>
      <c r="D29" s="88" t="str">
        <f>'Couts - SIGE'!B12</f>
        <v>Configuration logicielle du SIGE</v>
      </c>
      <c r="E29" s="81">
        <f>-SUM('Couts - SIGE'!W12:AH12)</f>
        <v>-30000</v>
      </c>
      <c r="F29" s="82">
        <f>-SUM('Couts - SIGE'!AI12:AT12)*(1+N_CostInf)</f>
        <v>0</v>
      </c>
      <c r="G29" s="82">
        <f>-SUM('Couts - SIGE'!AU12:BF12)*(1+N_CostInf)^2</f>
        <v>0</v>
      </c>
      <c r="H29" s="82">
        <f>-SUM('Couts - SIGE'!BG12:BR12)*(1+N_CostInf)^3</f>
        <v>0</v>
      </c>
      <c r="I29" s="82">
        <f>-SUM('Couts - SIGE'!BS12:CD12)*(1+N_CostInf)^4</f>
        <v>0</v>
      </c>
      <c r="J29" s="82">
        <f t="shared" si="0"/>
        <v>-30000</v>
      </c>
      <c r="K29" s="71" t="s">
        <v>132</v>
      </c>
      <c r="L29" s="78"/>
      <c r="M29" s="79"/>
      <c r="O29" s="78"/>
    </row>
    <row r="30" spans="2:15" ht="12.75" customHeight="1">
      <c r="B30" s="28"/>
      <c r="D30" s="88" t="str">
        <f>'Couts - SIGE'!B13</f>
        <v>Intégration des systèmes </v>
      </c>
      <c r="E30" s="81">
        <f>-SUM('Couts - SIGE'!W13:AH13)</f>
        <v>-25000</v>
      </c>
      <c r="F30" s="82">
        <f>-SUM('Couts - SIGE'!AI13:AT13)*(1+N_CostInf)</f>
        <v>0</v>
      </c>
      <c r="G30" s="82">
        <f>-SUM('Couts - SIGE'!AU13:BF13)*(1+N_CostInf)^2</f>
        <v>0</v>
      </c>
      <c r="H30" s="82">
        <f>-SUM('Couts - SIGE'!BG13:BR13)*(1+N_CostInf)^3</f>
        <v>0</v>
      </c>
      <c r="I30" s="82">
        <f>-SUM('Couts - SIGE'!BS13:CD13)*(1+N_CostInf)^4</f>
        <v>0</v>
      </c>
      <c r="J30" s="82">
        <f t="shared" si="0"/>
        <v>-25000</v>
      </c>
      <c r="K30" s="71"/>
      <c r="L30" s="78"/>
      <c r="M30" s="79"/>
      <c r="O30" s="78"/>
    </row>
    <row r="31" spans="2:15" ht="12.75" customHeight="1">
      <c r="B31" s="28"/>
      <c r="D31" s="88" t="str">
        <f>'Couts - SIGE'!B14</f>
        <v>Établissement des cibles </v>
      </c>
      <c r="E31" s="81">
        <f>-SUM('Couts - SIGE'!W14:AH14)</f>
        <v>-45000</v>
      </c>
      <c r="F31" s="82">
        <f>-SUM('Couts - SIGE'!AI14:AT14)*(1+N_CostInf)</f>
        <v>0</v>
      </c>
      <c r="G31" s="82">
        <f>-SUM('Couts - SIGE'!AU14:BF14)*(1+N_CostInf)^2</f>
        <v>0</v>
      </c>
      <c r="H31" s="82">
        <f>-SUM('Couts - SIGE'!BG14:BR14)*(1+N_CostInf)^3</f>
        <v>0</v>
      </c>
      <c r="I31" s="82">
        <f>-SUM('Couts - SIGE'!BS14:CD14)*(1+N_CostInf)^4</f>
        <v>0</v>
      </c>
      <c r="J31" s="82">
        <f t="shared" si="0"/>
        <v>-45000</v>
      </c>
      <c r="K31" s="71" t="s">
        <v>133</v>
      </c>
      <c r="L31" s="78"/>
      <c r="M31" s="79"/>
      <c r="O31" s="78"/>
    </row>
    <row r="32" spans="2:15" ht="12.75" customHeight="1">
      <c r="B32" s="28"/>
      <c r="D32" s="88" t="str">
        <f>'Couts - SIGE'!B15</f>
        <v>Gestion/perfectionnement du personnel</v>
      </c>
      <c r="E32" s="81">
        <f>-SUM('Couts - SIGE'!W15:AH15)</f>
        <v>-35000</v>
      </c>
      <c r="F32" s="82">
        <f>-SUM('Couts - SIGE'!AI15:AT15)*(1+N_CostInf)</f>
        <v>0</v>
      </c>
      <c r="G32" s="82">
        <f>-SUM('Couts - SIGE'!AU15:BF15)*(1+N_CostInf)^2</f>
        <v>0</v>
      </c>
      <c r="H32" s="82">
        <f>-SUM('Couts - SIGE'!BG15:BR15)*(1+N_CostInf)^3</f>
        <v>0</v>
      </c>
      <c r="I32" s="82">
        <f>-SUM('Couts - SIGE'!BS15:CD15)*(1+N_CostInf)^4</f>
        <v>0</v>
      </c>
      <c r="J32" s="82">
        <f t="shared" si="0"/>
        <v>-35000</v>
      </c>
      <c r="K32" s="71" t="s">
        <v>134</v>
      </c>
      <c r="L32" s="78"/>
      <c r="M32" s="79"/>
      <c r="O32" s="78"/>
    </row>
    <row r="33" spans="2:15" ht="12.75" customHeight="1">
      <c r="B33" s="28"/>
      <c r="D33" s="88" t="str">
        <f>'Couts - SIGE'!B16</f>
        <v>Communications/Sensibilisation</v>
      </c>
      <c r="E33" s="81">
        <f>-SUM('Couts - SIGE'!W16:AH16)</f>
        <v>-15000</v>
      </c>
      <c r="F33" s="82">
        <f>-SUM('Couts - SIGE'!AI16:AT16)*(1+N_CostInf)</f>
        <v>0</v>
      </c>
      <c r="G33" s="82">
        <f>-SUM('Couts - SIGE'!AU16:BF16)*(1+N_CostInf)^2</f>
        <v>0</v>
      </c>
      <c r="H33" s="82">
        <f>-SUM('Couts - SIGE'!BG16:BR16)*(1+N_CostInf)^3</f>
        <v>0</v>
      </c>
      <c r="I33" s="82">
        <f>-SUM('Couts - SIGE'!BS16:CD16)*(1+N_CostInf)^4</f>
        <v>0</v>
      </c>
      <c r="J33" s="82">
        <f t="shared" si="0"/>
        <v>-15000</v>
      </c>
      <c r="K33" s="71"/>
      <c r="L33" s="78"/>
      <c r="M33" s="79"/>
      <c r="O33" s="78"/>
    </row>
    <row r="34" spans="2:15" ht="12.75" customHeight="1">
      <c r="B34" s="28"/>
      <c r="D34" s="88" t="s">
        <v>135</v>
      </c>
      <c r="E34" s="81">
        <f>-SUM('Couts - SIGE'!W21:AH21)</f>
        <v>-32499.999999999996</v>
      </c>
      <c r="F34" s="82">
        <f>-SUM('Couts - SIGE'!AI21:AT21)*(1+N_CostInf)</f>
        <v>-969</v>
      </c>
      <c r="G34" s="82">
        <f>-SUM('Couts - SIGE'!AU21:BF21)*(1+N_CostInf)^2</f>
        <v>-988.38</v>
      </c>
      <c r="H34" s="82">
        <f>-SUM('Couts - SIGE'!BG21:BR21)*(1+N_CostInf)^3</f>
        <v>-1008.1475999999999</v>
      </c>
      <c r="I34" s="82">
        <f>-SUM('Couts - SIGE'!BS21:CD21)*(1+N_CostInf)^4</f>
        <v>-1028.310552</v>
      </c>
      <c r="J34" s="82">
        <f t="shared" si="0"/>
        <v>-36493.838152</v>
      </c>
      <c r="K34" s="71"/>
      <c r="L34" s="78"/>
      <c r="M34" s="79"/>
      <c r="O34" s="78"/>
    </row>
    <row r="35" spans="2:15" ht="12.75" customHeight="1">
      <c r="B35" s="28"/>
      <c r="D35" s="87" t="s">
        <v>282</v>
      </c>
      <c r="E35" s="81"/>
      <c r="F35" s="82"/>
      <c r="G35" s="82"/>
      <c r="H35" s="82"/>
      <c r="I35" s="82"/>
      <c r="J35" s="89"/>
      <c r="L35" s="78"/>
      <c r="M35" s="79"/>
      <c r="O35" s="71"/>
    </row>
    <row r="36" spans="2:15" ht="12.75" customHeight="1">
      <c r="B36" s="28"/>
      <c r="D36" s="88" t="str">
        <f>'Couts - SIGE'!B31</f>
        <v>Entretien et soutien annuels des logiciels</v>
      </c>
      <c r="E36" s="81">
        <f>-SUM('Couts - SIGE'!W18:AH18)</f>
        <v>0</v>
      </c>
      <c r="F36" s="82">
        <f>-SUM('Couts - SIGE'!AI18:AT18)*(1+N_CostInf)</f>
        <v>-4590</v>
      </c>
      <c r="G36" s="82">
        <f>-SUM('Couts - SIGE'!AU18:BF18)*(1+N_CostInf)^2</f>
        <v>-4681.8</v>
      </c>
      <c r="H36" s="82">
        <f>-SUM('Couts - SIGE'!BG18:BR18)*(1+N_CostInf)^3</f>
        <v>-4775.436</v>
      </c>
      <c r="I36" s="82">
        <f>-SUM('Couts - SIGE'!BS18:CD18)*(1+N_CostInf)^4</f>
        <v>-4870.9447199999995</v>
      </c>
      <c r="J36" s="82">
        <f>SUM(E36:I36)</f>
        <v>-18918.180719999997</v>
      </c>
      <c r="K36" s="71" t="s">
        <v>136</v>
      </c>
      <c r="L36" s="78"/>
      <c r="M36" s="79"/>
      <c r="O36" s="71"/>
    </row>
    <row r="37" spans="2:13" ht="12.75" customHeight="1">
      <c r="B37" s="28"/>
      <c r="D37" s="88" t="str">
        <f>'Couts - SIGE'!B32</f>
        <v>Soutien de la gestion</v>
      </c>
      <c r="E37" s="81">
        <f>-SUM('Couts - SIGE'!W19:AH19)</f>
        <v>0</v>
      </c>
      <c r="F37" s="82">
        <f>-SUM('Couts - SIGE'!AI19:AT19)*(1+N_CostInf)</f>
        <v>-5100</v>
      </c>
      <c r="G37" s="82">
        <f>-SUM('Couts - SIGE'!AU19:BF19)*(1+N_CostInf)^2</f>
        <v>-5202</v>
      </c>
      <c r="H37" s="82">
        <f>-SUM('Couts - SIGE'!BG19:BR19)*(1+N_CostInf)^3</f>
        <v>-5306.04</v>
      </c>
      <c r="I37" s="82">
        <f>-SUM('Couts - SIGE'!BS19:CD19)*(1+N_CostInf)^4</f>
        <v>-5412.1608</v>
      </c>
      <c r="J37" s="82">
        <f>SUM(E37:I37)</f>
        <v>-21020.2008</v>
      </c>
      <c r="K37" s="71"/>
      <c r="L37" s="78"/>
      <c r="M37" s="79"/>
    </row>
    <row r="38" spans="2:14" ht="12.75" customHeight="1">
      <c r="B38" s="28"/>
      <c r="D38" s="87" t="str">
        <f>'Couts - SIGE'!V23</f>
        <v>Contingente </v>
      </c>
      <c r="E38" s="81"/>
      <c r="F38" s="82"/>
      <c r="G38" s="82"/>
      <c r="H38" s="82"/>
      <c r="I38" s="82"/>
      <c r="J38" s="82"/>
      <c r="K38" s="71"/>
      <c r="L38" s="78"/>
      <c r="M38" s="79"/>
      <c r="N38" s="80"/>
    </row>
    <row r="39" spans="2:14" ht="12.75" customHeight="1">
      <c r="B39" s="28"/>
      <c r="D39" s="88" t="str">
        <f>D38</f>
        <v>Contingente </v>
      </c>
      <c r="E39" s="81">
        <f>-SUM('Couts - SIGE'!W23:AH23)</f>
        <v>-22750.000000000004</v>
      </c>
      <c r="F39" s="82">
        <f>-SUM('Couts - SIGE'!AI23:AT23)*(1+N_CostInf)</f>
        <v>-678.3000000000002</v>
      </c>
      <c r="G39" s="82">
        <f>-SUM('Couts - SIGE'!AU23:BF23)*(1+N_CostInf)^2</f>
        <v>-691.8660000000001</v>
      </c>
      <c r="H39" s="82">
        <f>-SUM('Couts - SIGE'!BG23:BR23)*(1+N_CostInf)^3</f>
        <v>-705.7033200000001</v>
      </c>
      <c r="I39" s="82">
        <f>-SUM('Couts - SIGE'!BS23:CD23)*(1+N_CostInf)^4</f>
        <v>-719.8173864000001</v>
      </c>
      <c r="J39" s="82">
        <f>SUM(E39:I39)</f>
        <v>-25545.686706400007</v>
      </c>
      <c r="K39" s="71" t="s">
        <v>137</v>
      </c>
      <c r="L39" s="78"/>
      <c r="M39" s="79"/>
      <c r="N39" s="80"/>
    </row>
    <row r="40" spans="2:14" ht="12.75" customHeight="1">
      <c r="B40" s="28"/>
      <c r="D40" s="90"/>
      <c r="E40" s="81"/>
      <c r="F40" s="82"/>
      <c r="G40" s="82"/>
      <c r="H40" s="82"/>
      <c r="I40" s="82"/>
      <c r="J40" s="82"/>
      <c r="K40" s="71"/>
      <c r="L40" s="78"/>
      <c r="M40" s="79"/>
      <c r="N40" s="80"/>
    </row>
    <row r="41" spans="2:14" ht="12.75" customHeight="1">
      <c r="B41" s="28"/>
      <c r="D41" s="83" t="s">
        <v>281</v>
      </c>
      <c r="E41" s="84">
        <f>SUM(E26:E39)</f>
        <v>-380250</v>
      </c>
      <c r="F41" s="85">
        <f>SUM(F26:F39)</f>
        <v>-11337.3</v>
      </c>
      <c r="G41" s="85">
        <f>SUM(G26:G39)</f>
        <v>-11564.046</v>
      </c>
      <c r="H41" s="85">
        <f>SUM(H26:H39)</f>
        <v>-11795.32692</v>
      </c>
      <c r="I41" s="85">
        <f>SUM(I26:I39)</f>
        <v>-12031.2334584</v>
      </c>
      <c r="J41" s="85">
        <f>SUM(E41:I41)</f>
        <v>-426977.9063784</v>
      </c>
      <c r="K41" s="71"/>
      <c r="L41" s="78"/>
      <c r="M41" s="79"/>
      <c r="N41" s="80"/>
    </row>
    <row r="42" spans="2:14" ht="12.75" customHeight="1">
      <c r="B42" s="28"/>
      <c r="D42" s="91"/>
      <c r="E42" s="81"/>
      <c r="F42" s="82"/>
      <c r="G42" s="82"/>
      <c r="H42" s="82"/>
      <c r="I42" s="82"/>
      <c r="J42" s="82"/>
      <c r="K42" s="71"/>
      <c r="L42" s="78"/>
      <c r="M42" s="79"/>
      <c r="N42" s="80"/>
    </row>
    <row r="43" spans="2:13" ht="12.75">
      <c r="B43" s="28"/>
      <c r="D43" s="72"/>
      <c r="E43" s="81"/>
      <c r="F43" s="82"/>
      <c r="G43" s="82"/>
      <c r="H43" s="82"/>
      <c r="I43" s="82"/>
      <c r="J43" s="82"/>
      <c r="L43" s="78"/>
      <c r="M43" s="79"/>
    </row>
    <row r="44" spans="2:13" ht="12.75">
      <c r="B44" s="28"/>
      <c r="D44" s="72" t="s">
        <v>138</v>
      </c>
      <c r="E44" s="86"/>
      <c r="F44" s="82"/>
      <c r="G44" s="82"/>
      <c r="H44" s="82"/>
      <c r="I44" s="82"/>
      <c r="J44" s="82"/>
      <c r="K44" s="78"/>
      <c r="L44" s="78"/>
      <c r="M44" s="79"/>
    </row>
    <row r="45" spans="2:13" ht="12.75">
      <c r="B45" s="28"/>
      <c r="C45" s="38"/>
      <c r="D45" s="71" t="s">
        <v>139</v>
      </c>
      <c r="E45" s="81">
        <f>E22</f>
        <v>66671.875</v>
      </c>
      <c r="F45" s="82">
        <f>F22</f>
        <v>227964.21875</v>
      </c>
      <c r="G45" s="82">
        <f>G22</f>
        <v>234496.57500000004</v>
      </c>
      <c r="H45" s="82">
        <f>H22</f>
        <v>239846.35275000005</v>
      </c>
      <c r="I45" s="82">
        <f>I22</f>
        <v>245336.1183675</v>
      </c>
      <c r="J45" s="82">
        <f>SUM(E45:I45)</f>
        <v>1014315.1398675002</v>
      </c>
      <c r="K45" s="78"/>
      <c r="L45" s="78"/>
      <c r="M45" s="79"/>
    </row>
    <row r="46" spans="2:13" ht="12.75">
      <c r="B46" s="28"/>
      <c r="C46" s="38"/>
      <c r="D46" s="71" t="s">
        <v>140</v>
      </c>
      <c r="E46" s="81">
        <f>E41</f>
        <v>-380250</v>
      </c>
      <c r="F46" s="82">
        <f>F41</f>
        <v>-11337.3</v>
      </c>
      <c r="G46" s="82">
        <f>G41</f>
        <v>-11564.046</v>
      </c>
      <c r="H46" s="82">
        <f>H41</f>
        <v>-11795.32692</v>
      </c>
      <c r="I46" s="82">
        <f>I41</f>
        <v>-12031.2334584</v>
      </c>
      <c r="J46" s="82">
        <f>SUM(E46:I46)</f>
        <v>-426977.9063784</v>
      </c>
      <c r="K46" s="78"/>
      <c r="L46" s="78"/>
      <c r="M46" s="79"/>
    </row>
    <row r="47" spans="2:13" ht="12.75">
      <c r="B47" s="28"/>
      <c r="C47" s="38"/>
      <c r="D47" s="71" t="s">
        <v>141</v>
      </c>
      <c r="E47" s="81">
        <f>'Couts - SIGE'!D20</f>
        <v>10000</v>
      </c>
      <c r="F47" s="82"/>
      <c r="G47" s="82"/>
      <c r="H47" s="82"/>
      <c r="I47" s="82"/>
      <c r="J47" s="82">
        <f>SUM(E47:I47)</f>
        <v>10000</v>
      </c>
      <c r="K47" s="78" t="s">
        <v>142</v>
      </c>
      <c r="L47" s="78"/>
      <c r="M47" s="79"/>
    </row>
    <row r="48" spans="2:13" ht="12.75">
      <c r="B48" s="28"/>
      <c r="C48" s="38"/>
      <c r="D48" s="92" t="s">
        <v>143</v>
      </c>
      <c r="E48" s="93">
        <f>SUM(E45:E47)</f>
        <v>-303578.125</v>
      </c>
      <c r="F48" s="94">
        <f>SUM(F45:F47)</f>
        <v>216626.91875</v>
      </c>
      <c r="G48" s="94">
        <f>SUM(G45:G47)</f>
        <v>222932.52900000004</v>
      </c>
      <c r="H48" s="94">
        <f>SUM(H45:H47)</f>
        <v>228051.02583000006</v>
      </c>
      <c r="I48" s="94">
        <f>SUM(I45:I47)</f>
        <v>233304.8849091</v>
      </c>
      <c r="J48" s="94">
        <f>SUM(E48:I48)</f>
        <v>597337.2334891001</v>
      </c>
      <c r="K48" s="78"/>
      <c r="L48" s="78"/>
      <c r="M48" s="79"/>
    </row>
    <row r="49" spans="2:13" ht="12.75">
      <c r="B49" s="28"/>
      <c r="C49" s="38"/>
      <c r="D49" s="92"/>
      <c r="E49" s="93"/>
      <c r="F49" s="94"/>
      <c r="G49" s="94"/>
      <c r="H49" s="94"/>
      <c r="I49" s="94"/>
      <c r="J49" s="94"/>
      <c r="K49" s="78"/>
      <c r="L49" s="78"/>
      <c r="M49" s="79"/>
    </row>
    <row r="50" spans="2:13" ht="12.75">
      <c r="B50" s="28"/>
      <c r="D50" s="72" t="s">
        <v>144</v>
      </c>
      <c r="E50" s="95">
        <f>SUM(E48:E48)</f>
        <v>-303578.125</v>
      </c>
      <c r="F50" s="96">
        <f>SUM(F48:F48)</f>
        <v>216626.91875</v>
      </c>
      <c r="G50" s="96">
        <f>SUM(G48:G48)</f>
        <v>222932.52900000004</v>
      </c>
      <c r="H50" s="96">
        <f>SUM(H48:H48)</f>
        <v>228051.02583000006</v>
      </c>
      <c r="I50" s="96">
        <f>SUM(I48:I48)</f>
        <v>233304.8849091</v>
      </c>
      <c r="J50" s="96">
        <f>SUM(E50:I50)</f>
        <v>597337.2334891001</v>
      </c>
      <c r="K50" s="97" t="s">
        <v>145</v>
      </c>
      <c r="L50" s="98"/>
      <c r="M50" s="79"/>
    </row>
    <row r="51" spans="2:13" ht="12.75">
      <c r="B51" s="28"/>
      <c r="D51" s="72" t="str">
        <f>CONCATENATE("Flux de tresorerie discontinué à ",K9*100,"%")</f>
        <v>Flux de tresorerie discontinué à 7.5%</v>
      </c>
      <c r="E51" s="95">
        <f>E50/(1+N_DCR)</f>
        <v>-282398.2558139535</v>
      </c>
      <c r="F51" s="96">
        <f>F50/(1+N_DCR)^2</f>
        <v>187454.3374797188</v>
      </c>
      <c r="G51" s="96">
        <f>G50/(1+N_DCR)^3</f>
        <v>179451.8955060561</v>
      </c>
      <c r="H51" s="96">
        <f>H50/(1+N_DCR)^4</f>
        <v>170764.72895754979</v>
      </c>
      <c r="I51" s="96">
        <f>I50/(1+N_DCR)^5</f>
        <v>162510.53155288394</v>
      </c>
      <c r="J51" s="96">
        <f>SUM(E51:I51)</f>
        <v>417783.2376822551</v>
      </c>
      <c r="K51" s="98"/>
      <c r="L51" s="98"/>
      <c r="M51" s="79"/>
    </row>
    <row r="52" spans="2:13" ht="12.75">
      <c r="B52" s="28"/>
      <c r="D52" s="99"/>
      <c r="E52" s="100"/>
      <c r="F52" s="100"/>
      <c r="G52" s="100"/>
      <c r="H52" s="100"/>
      <c r="I52" s="100"/>
      <c r="J52" s="100"/>
      <c r="K52" s="97" t="s">
        <v>146</v>
      </c>
      <c r="M52" s="79"/>
    </row>
    <row r="53" spans="2:13" ht="12.75">
      <c r="B53" s="28"/>
      <c r="D53" s="71"/>
      <c r="E53" s="101"/>
      <c r="F53" s="101"/>
      <c r="G53" s="101"/>
      <c r="H53" s="101"/>
      <c r="I53" s="101"/>
      <c r="J53" s="101"/>
      <c r="K53" s="97"/>
      <c r="M53" s="79"/>
    </row>
    <row r="54" spans="1:13" ht="12.75">
      <c r="A54" s="80"/>
      <c r="B54" s="102"/>
      <c r="C54" s="103"/>
      <c r="D54" s="104"/>
      <c r="E54" s="105"/>
      <c r="F54" s="105"/>
      <c r="G54" s="105"/>
      <c r="H54" s="105"/>
      <c r="I54" s="105"/>
      <c r="J54" s="105"/>
      <c r="K54" s="106"/>
      <c r="L54" s="107"/>
      <c r="M54" s="108"/>
    </row>
    <row r="55" spans="1:13" ht="12.75">
      <c r="A55" s="80"/>
      <c r="B55" s="80"/>
      <c r="E55" s="109"/>
      <c r="F55" s="109"/>
      <c r="G55" s="109"/>
      <c r="H55" s="109"/>
      <c r="I55" s="109"/>
      <c r="J55" s="109"/>
      <c r="K55" s="80"/>
      <c r="L55" s="80"/>
      <c r="M55" s="80"/>
    </row>
    <row r="56" spans="2:13" ht="12.75">
      <c r="B56" s="80"/>
      <c r="E56" s="109"/>
      <c r="F56" s="109"/>
      <c r="G56" s="109"/>
      <c r="H56" s="109"/>
      <c r="I56" s="109"/>
      <c r="J56" s="109"/>
      <c r="K56" s="80"/>
      <c r="L56" s="80"/>
      <c r="M56" s="80"/>
    </row>
    <row r="57" spans="2:18" ht="18">
      <c r="B57" s="8"/>
      <c r="C57" s="8"/>
      <c r="D57" s="8"/>
      <c r="E57" s="110"/>
      <c r="F57" s="110"/>
      <c r="G57" s="110"/>
      <c r="H57" s="110"/>
      <c r="I57" s="110"/>
      <c r="J57" s="110"/>
      <c r="K57" s="112"/>
      <c r="L57" s="112"/>
      <c r="M57" s="112"/>
      <c r="N57" s="111"/>
      <c r="O57" s="111"/>
      <c r="P57" s="111"/>
      <c r="Q57" s="111"/>
      <c r="R57" s="111"/>
    </row>
    <row r="58" spans="2:18" ht="18">
      <c r="B58" s="8"/>
      <c r="C58" s="38" t="s">
        <v>147</v>
      </c>
      <c r="D58" s="38"/>
      <c r="E58" s="80"/>
      <c r="F58" s="80"/>
      <c r="G58" s="80"/>
      <c r="H58" s="80"/>
      <c r="I58" s="80"/>
      <c r="J58" s="80"/>
      <c r="K58" s="80"/>
      <c r="L58" s="80"/>
      <c r="M58" s="80"/>
      <c r="O58" s="111"/>
      <c r="P58" s="111"/>
      <c r="Q58" s="111"/>
      <c r="R58" s="111"/>
    </row>
    <row r="59" spans="2:18" ht="18">
      <c r="B59" s="8"/>
      <c r="C59" s="2" t="s">
        <v>93</v>
      </c>
      <c r="D59" s="2" t="s">
        <v>263</v>
      </c>
      <c r="F59" s="80"/>
      <c r="G59" s="80"/>
      <c r="H59" s="80"/>
      <c r="I59" s="80"/>
      <c r="M59" s="80"/>
      <c r="O59" s="111"/>
      <c r="P59" s="111"/>
      <c r="Q59" s="111"/>
      <c r="R59" s="111"/>
    </row>
    <row r="60" spans="2:18" ht="13.5" customHeight="1">
      <c r="B60" s="8"/>
      <c r="C60" s="2" t="s">
        <v>97</v>
      </c>
      <c r="D60" s="2" t="s">
        <v>264</v>
      </c>
      <c r="E60" s="80"/>
      <c r="F60" s="80"/>
      <c r="G60" s="80"/>
      <c r="H60" s="80"/>
      <c r="I60" s="80"/>
      <c r="J60" s="80"/>
      <c r="K60" s="80"/>
      <c r="L60" s="80"/>
      <c r="M60" s="80"/>
      <c r="O60" s="111"/>
      <c r="P60" s="111"/>
      <c r="Q60" s="111"/>
      <c r="R60" s="111"/>
    </row>
    <row r="61" spans="2:18" ht="12.75" customHeight="1">
      <c r="B61" s="8"/>
      <c r="C61" s="2" t="s">
        <v>114</v>
      </c>
      <c r="D61" s="2" t="s">
        <v>265</v>
      </c>
      <c r="K61" s="80"/>
      <c r="L61" s="80"/>
      <c r="M61" s="80"/>
      <c r="O61" s="111"/>
      <c r="P61" s="111"/>
      <c r="Q61" s="111"/>
      <c r="R61" s="111"/>
    </row>
    <row r="62" spans="2:18" ht="14.25" customHeight="1">
      <c r="B62" s="8"/>
      <c r="C62" s="2" t="s">
        <v>115</v>
      </c>
      <c r="D62" s="113" t="s">
        <v>266</v>
      </c>
      <c r="E62" s="113"/>
      <c r="F62" s="113"/>
      <c r="G62" s="113"/>
      <c r="H62" s="113"/>
      <c r="I62" s="113"/>
      <c r="J62" s="113"/>
      <c r="K62" s="113"/>
      <c r="L62" s="113"/>
      <c r="M62" s="80"/>
      <c r="O62" s="111"/>
      <c r="P62" s="111"/>
      <c r="Q62" s="111"/>
      <c r="R62" s="111"/>
    </row>
    <row r="63" spans="2:18" ht="12.75" customHeight="1">
      <c r="B63" s="8"/>
      <c r="C63" s="114" t="s">
        <v>116</v>
      </c>
      <c r="D63" s="115" t="s">
        <v>267</v>
      </c>
      <c r="E63" s="115"/>
      <c r="F63" s="115"/>
      <c r="G63" s="115"/>
      <c r="H63" s="115"/>
      <c r="I63" s="115"/>
      <c r="J63" s="115"/>
      <c r="K63" s="115"/>
      <c r="L63" s="115"/>
      <c r="M63" s="80"/>
      <c r="O63" s="111"/>
      <c r="P63" s="111"/>
      <c r="Q63" s="111"/>
      <c r="R63" s="111"/>
    </row>
    <row r="64" spans="2:18" ht="13.5" customHeight="1">
      <c r="B64" s="8"/>
      <c r="C64" s="114"/>
      <c r="D64" s="115" t="s">
        <v>268</v>
      </c>
      <c r="E64" s="115"/>
      <c r="F64" s="115"/>
      <c r="G64" s="115"/>
      <c r="H64" s="115"/>
      <c r="I64" s="115"/>
      <c r="J64" s="115"/>
      <c r="K64" s="115"/>
      <c r="L64" s="115"/>
      <c r="M64" s="80"/>
      <c r="O64" s="111"/>
      <c r="P64" s="111"/>
      <c r="Q64" s="111"/>
      <c r="R64" s="111"/>
    </row>
    <row r="65" spans="2:18" ht="10.5" customHeight="1">
      <c r="B65" s="8"/>
      <c r="C65" s="114"/>
      <c r="D65" s="115" t="s">
        <v>269</v>
      </c>
      <c r="E65" s="115"/>
      <c r="F65" s="115"/>
      <c r="G65" s="115"/>
      <c r="H65" s="115"/>
      <c r="I65" s="115"/>
      <c r="J65" s="115"/>
      <c r="K65" s="115"/>
      <c r="L65" s="80"/>
      <c r="M65" s="80"/>
      <c r="O65" s="111"/>
      <c r="P65" s="111"/>
      <c r="Q65" s="111"/>
      <c r="R65" s="111"/>
    </row>
    <row r="66" spans="2:18" ht="13.5" customHeight="1">
      <c r="B66" s="8"/>
      <c r="C66" s="2" t="s">
        <v>117</v>
      </c>
      <c r="D66" s="2" t="s">
        <v>285</v>
      </c>
      <c r="M66" s="80"/>
      <c r="O66" s="111"/>
      <c r="P66" s="111"/>
      <c r="Q66" s="111"/>
      <c r="R66" s="111"/>
    </row>
    <row r="67" spans="2:18" ht="12.75" customHeight="1">
      <c r="B67" s="8"/>
      <c r="C67" s="2" t="s">
        <v>118</v>
      </c>
      <c r="D67" s="2" t="s">
        <v>270</v>
      </c>
      <c r="L67" s="80"/>
      <c r="M67" s="80"/>
      <c r="O67" s="111"/>
      <c r="P67" s="111"/>
      <c r="Q67" s="111"/>
      <c r="R67" s="111"/>
    </row>
    <row r="68" spans="2:18" ht="13.5" customHeight="1">
      <c r="B68" s="8"/>
      <c r="C68" s="2" t="s">
        <v>126</v>
      </c>
      <c r="D68" s="2" t="s">
        <v>271</v>
      </c>
      <c r="H68" s="80"/>
      <c r="I68" s="80"/>
      <c r="J68" s="80"/>
      <c r="K68" s="80"/>
      <c r="L68" s="80"/>
      <c r="M68" s="80"/>
      <c r="O68" s="111"/>
      <c r="P68" s="111"/>
      <c r="Q68" s="111"/>
      <c r="R68" s="111"/>
    </row>
    <row r="69" spans="2:18" ht="14.25" customHeight="1">
      <c r="B69" s="8"/>
      <c r="C69" s="2" t="s">
        <v>129</v>
      </c>
      <c r="D69" s="2" t="s">
        <v>272</v>
      </c>
      <c r="F69" s="80"/>
      <c r="G69" s="80"/>
      <c r="H69" s="80"/>
      <c r="I69" s="80"/>
      <c r="J69" s="80"/>
      <c r="K69" s="80"/>
      <c r="L69" s="80"/>
      <c r="M69" s="80"/>
      <c r="O69" s="111"/>
      <c r="P69" s="111"/>
      <c r="Q69" s="111"/>
      <c r="R69" s="111"/>
    </row>
    <row r="70" spans="2:18" ht="14.25" customHeight="1">
      <c r="B70" s="8"/>
      <c r="C70" s="2" t="s">
        <v>130</v>
      </c>
      <c r="D70" s="2" t="s">
        <v>273</v>
      </c>
      <c r="F70" s="80"/>
      <c r="G70" s="80"/>
      <c r="H70" s="80"/>
      <c r="I70" s="80"/>
      <c r="J70" s="80"/>
      <c r="K70" s="80"/>
      <c r="L70" s="80"/>
      <c r="M70" s="80"/>
      <c r="O70" s="111"/>
      <c r="P70" s="111"/>
      <c r="Q70" s="111"/>
      <c r="R70" s="111"/>
    </row>
    <row r="71" spans="2:18" ht="13.5" customHeight="1">
      <c r="B71" s="8"/>
      <c r="C71" s="114" t="s">
        <v>131</v>
      </c>
      <c r="D71" s="2" t="s">
        <v>274</v>
      </c>
      <c r="K71" s="80"/>
      <c r="L71" s="80"/>
      <c r="M71" s="80"/>
      <c r="O71" s="111"/>
      <c r="P71" s="111"/>
      <c r="Q71" s="111"/>
      <c r="R71" s="111"/>
    </row>
    <row r="72" spans="2:18" ht="12" customHeight="1">
      <c r="B72" s="8"/>
      <c r="C72" s="2" t="s">
        <v>132</v>
      </c>
      <c r="D72" s="2" t="s">
        <v>275</v>
      </c>
      <c r="M72" s="80"/>
      <c r="O72" s="111"/>
      <c r="P72" s="111"/>
      <c r="Q72" s="111"/>
      <c r="R72" s="111"/>
    </row>
    <row r="73" spans="2:18" ht="15" customHeight="1">
      <c r="B73" s="8"/>
      <c r="C73" s="2" t="s">
        <v>133</v>
      </c>
      <c r="D73" s="2" t="s">
        <v>276</v>
      </c>
      <c r="E73" s="80"/>
      <c r="F73" s="80"/>
      <c r="G73" s="80"/>
      <c r="H73" s="80"/>
      <c r="I73" s="80"/>
      <c r="J73" s="80"/>
      <c r="K73" s="80"/>
      <c r="L73" s="80"/>
      <c r="M73" s="80"/>
      <c r="O73" s="111"/>
      <c r="P73" s="111"/>
      <c r="Q73" s="111"/>
      <c r="R73" s="111"/>
    </row>
    <row r="74" spans="2:18" ht="13.5" customHeight="1">
      <c r="B74" s="8"/>
      <c r="C74" s="2" t="s">
        <v>134</v>
      </c>
      <c r="D74" s="2" t="s">
        <v>277</v>
      </c>
      <c r="E74" s="80"/>
      <c r="F74" s="80"/>
      <c r="G74" s="80"/>
      <c r="H74" s="80"/>
      <c r="I74" s="80"/>
      <c r="J74" s="80"/>
      <c r="K74" s="80"/>
      <c r="L74" s="80"/>
      <c r="M74" s="80"/>
      <c r="O74" s="111"/>
      <c r="P74" s="111"/>
      <c r="Q74" s="111"/>
      <c r="R74" s="111"/>
    </row>
    <row r="75" spans="2:18" ht="14.25" customHeight="1">
      <c r="B75" s="8"/>
      <c r="C75" s="2" t="s">
        <v>136</v>
      </c>
      <c r="D75" s="2" t="s">
        <v>278</v>
      </c>
      <c r="H75" s="80"/>
      <c r="I75" s="80"/>
      <c r="J75" s="80"/>
      <c r="K75" s="80"/>
      <c r="L75" s="80"/>
      <c r="M75" s="80"/>
      <c r="O75" s="111"/>
      <c r="P75" s="111"/>
      <c r="Q75" s="111"/>
      <c r="R75" s="111"/>
    </row>
    <row r="76" spans="2:18" ht="14.25" customHeight="1">
      <c r="B76" s="8"/>
      <c r="C76" s="2" t="s">
        <v>137</v>
      </c>
      <c r="D76" s="2" t="s">
        <v>279</v>
      </c>
      <c r="L76" s="80"/>
      <c r="M76" s="80"/>
      <c r="O76" s="111"/>
      <c r="P76" s="111"/>
      <c r="Q76" s="111"/>
      <c r="R76" s="111"/>
    </row>
    <row r="77" spans="2:18" ht="12.75" customHeight="1">
      <c r="B77" s="8"/>
      <c r="C77" s="2" t="s">
        <v>142</v>
      </c>
      <c r="D77" s="2" t="s">
        <v>280</v>
      </c>
      <c r="G77" s="80"/>
      <c r="H77" s="80"/>
      <c r="I77" s="80"/>
      <c r="J77" s="80"/>
      <c r="K77" s="80"/>
      <c r="L77" s="80"/>
      <c r="M77" s="80"/>
      <c r="O77" s="111"/>
      <c r="P77" s="111"/>
      <c r="Q77" s="111"/>
      <c r="R77" s="111"/>
    </row>
    <row r="78" spans="2:18" ht="18">
      <c r="B78" s="8"/>
      <c r="E78" s="116"/>
      <c r="F78" s="80"/>
      <c r="G78" s="80"/>
      <c r="H78" s="80"/>
      <c r="I78" s="80"/>
      <c r="J78" s="80"/>
      <c r="K78" s="80"/>
      <c r="L78" s="80"/>
      <c r="M78" s="80"/>
      <c r="O78" s="111"/>
      <c r="P78" s="111"/>
      <c r="Q78" s="111"/>
      <c r="R78" s="111"/>
    </row>
    <row r="79" spans="1:13" ht="15">
      <c r="A79" s="80"/>
      <c r="B79" s="8"/>
      <c r="C79" s="8"/>
      <c r="D79" s="8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1:13" ht="12.75">
      <c r="A80" s="80"/>
      <c r="B80" s="80"/>
      <c r="E80" s="109"/>
      <c r="F80" s="109"/>
      <c r="G80" s="109"/>
      <c r="H80" s="109"/>
      <c r="I80" s="109"/>
      <c r="J80" s="109"/>
      <c r="K80" s="80"/>
      <c r="L80" s="80"/>
      <c r="M80" s="80"/>
    </row>
    <row r="81" spans="1:13" ht="12.75">
      <c r="A81" s="80"/>
      <c r="B81" s="80"/>
      <c r="E81" s="109"/>
      <c r="F81" s="109"/>
      <c r="G81" s="109"/>
      <c r="H81" s="109"/>
      <c r="I81" s="109"/>
      <c r="J81" s="109"/>
      <c r="K81" s="80"/>
      <c r="L81" s="80"/>
      <c r="M81" s="80"/>
    </row>
    <row r="82" spans="1:13" ht="12.75">
      <c r="A82" s="80"/>
      <c r="B82" s="80"/>
      <c r="E82" s="109"/>
      <c r="F82" s="109"/>
      <c r="G82" s="109"/>
      <c r="H82" s="109"/>
      <c r="I82" s="109"/>
      <c r="J82" s="109"/>
      <c r="K82" s="80"/>
      <c r="L82" s="80"/>
      <c r="M82" s="80"/>
    </row>
    <row r="83" spans="1:13" ht="12.75">
      <c r="A83" s="80"/>
      <c r="B83" s="80"/>
      <c r="E83" s="109"/>
      <c r="F83" s="109"/>
      <c r="G83" s="109"/>
      <c r="H83" s="109"/>
      <c r="I83" s="109"/>
      <c r="J83" s="109"/>
      <c r="K83" s="80"/>
      <c r="L83" s="80"/>
      <c r="M83" s="80"/>
    </row>
    <row r="84" spans="1:13" ht="12.75">
      <c r="A84" s="80"/>
      <c r="B84" s="80"/>
      <c r="E84" s="109"/>
      <c r="F84" s="109"/>
      <c r="G84" s="109"/>
      <c r="H84" s="109"/>
      <c r="I84" s="109"/>
      <c r="J84" s="109"/>
      <c r="K84" s="80"/>
      <c r="L84" s="80"/>
      <c r="M84" s="80"/>
    </row>
    <row r="85" spans="1:13" ht="12.75">
      <c r="A85" s="80"/>
      <c r="B85" s="80"/>
      <c r="E85" s="109"/>
      <c r="F85" s="109"/>
      <c r="G85" s="109"/>
      <c r="H85" s="109"/>
      <c r="I85" s="109"/>
      <c r="J85" s="109"/>
      <c r="K85" s="80"/>
      <c r="L85" s="80"/>
      <c r="M85" s="80"/>
    </row>
    <row r="86" spans="1:13" ht="12.75">
      <c r="A86" s="80"/>
      <c r="B86" s="80"/>
      <c r="E86" s="109"/>
      <c r="F86" s="109"/>
      <c r="G86" s="109"/>
      <c r="H86" s="109"/>
      <c r="I86" s="109"/>
      <c r="J86" s="109"/>
      <c r="K86" s="80"/>
      <c r="L86" s="80"/>
      <c r="M86" s="80"/>
    </row>
    <row r="87" spans="1:13" ht="12.75">
      <c r="A87" s="80"/>
      <c r="B87" s="80"/>
      <c r="E87" s="109"/>
      <c r="F87" s="109"/>
      <c r="G87" s="109"/>
      <c r="H87" s="109"/>
      <c r="I87" s="109"/>
      <c r="J87" s="109"/>
      <c r="K87" s="80"/>
      <c r="L87" s="80"/>
      <c r="M87" s="80"/>
    </row>
    <row r="88" spans="1:13" ht="12.75">
      <c r="A88" s="80"/>
      <c r="B88" s="80"/>
      <c r="E88" s="109"/>
      <c r="F88" s="109"/>
      <c r="G88" s="109"/>
      <c r="H88" s="109"/>
      <c r="I88" s="109"/>
      <c r="J88" s="109"/>
      <c r="K88" s="80"/>
      <c r="L88" s="80"/>
      <c r="M88" s="80"/>
    </row>
    <row r="89" spans="1:13" ht="12.75">
      <c r="A89" s="80"/>
      <c r="B89" s="80"/>
      <c r="E89" s="109"/>
      <c r="F89" s="109"/>
      <c r="G89" s="109"/>
      <c r="H89" s="109"/>
      <c r="I89" s="109"/>
      <c r="J89" s="109"/>
      <c r="K89" s="80"/>
      <c r="L89" s="80"/>
      <c r="M89" s="80"/>
    </row>
    <row r="90" spans="1:13" ht="12.75">
      <c r="A90" s="80"/>
      <c r="B90" s="80"/>
      <c r="E90" s="109"/>
      <c r="F90" s="109"/>
      <c r="G90" s="109"/>
      <c r="H90" s="109"/>
      <c r="I90" s="109"/>
      <c r="J90" s="109"/>
      <c r="K90" s="80"/>
      <c r="L90" s="80"/>
      <c r="M90" s="80"/>
    </row>
    <row r="91" spans="1:13" ht="12.75">
      <c r="A91" s="80"/>
      <c r="B91" s="80"/>
      <c r="E91" s="109"/>
      <c r="F91" s="109"/>
      <c r="G91" s="109"/>
      <c r="H91" s="109"/>
      <c r="I91" s="109"/>
      <c r="J91" s="109"/>
      <c r="K91" s="80"/>
      <c r="L91" s="80"/>
      <c r="M91" s="80"/>
    </row>
    <row r="92" spans="1:13" ht="12.75">
      <c r="A92" s="80"/>
      <c r="B92" s="80"/>
      <c r="E92" s="109"/>
      <c r="F92" s="109"/>
      <c r="G92" s="109"/>
      <c r="H92" s="109"/>
      <c r="I92" s="109"/>
      <c r="J92" s="109"/>
      <c r="K92" s="80"/>
      <c r="L92" s="80"/>
      <c r="M92" s="80"/>
    </row>
    <row r="93" spans="1:13" ht="12.75">
      <c r="A93" s="80"/>
      <c r="B93" s="80"/>
      <c r="E93" s="109"/>
      <c r="F93" s="109"/>
      <c r="G93" s="109"/>
      <c r="H93" s="109"/>
      <c r="I93" s="109"/>
      <c r="J93" s="109"/>
      <c r="K93" s="80"/>
      <c r="L93" s="80"/>
      <c r="M93" s="80"/>
    </row>
    <row r="94" spans="1:13" ht="12.75">
      <c r="A94" s="80"/>
      <c r="B94" s="80"/>
      <c r="E94" s="109"/>
      <c r="F94" s="109"/>
      <c r="G94" s="109"/>
      <c r="H94" s="109"/>
      <c r="I94" s="109"/>
      <c r="J94" s="109"/>
      <c r="K94" s="80"/>
      <c r="L94" s="80"/>
      <c r="M94" s="80"/>
    </row>
    <row r="95" spans="1:13" ht="12.75">
      <c r="A95" s="80"/>
      <c r="B95" s="80"/>
      <c r="E95" s="109"/>
      <c r="F95" s="109"/>
      <c r="G95" s="109"/>
      <c r="H95" s="109"/>
      <c r="I95" s="109"/>
      <c r="J95" s="109"/>
      <c r="K95" s="80"/>
      <c r="L95" s="80"/>
      <c r="M95" s="80"/>
    </row>
    <row r="96" spans="1:13" ht="12.75">
      <c r="A96" s="80"/>
      <c r="B96" s="80"/>
      <c r="E96" s="109"/>
      <c r="F96" s="109"/>
      <c r="G96" s="109"/>
      <c r="H96" s="109"/>
      <c r="I96" s="109"/>
      <c r="J96" s="109"/>
      <c r="K96" s="80"/>
      <c r="L96" s="80"/>
      <c r="M96" s="80"/>
    </row>
    <row r="97" spans="1:13" ht="12.75">
      <c r="A97" s="80"/>
      <c r="B97" s="80"/>
      <c r="E97" s="109"/>
      <c r="F97" s="109"/>
      <c r="G97" s="109"/>
      <c r="H97" s="109"/>
      <c r="I97" s="109"/>
      <c r="J97" s="109"/>
      <c r="K97" s="80"/>
      <c r="L97" s="80"/>
      <c r="M97" s="80"/>
    </row>
    <row r="98" spans="1:13" ht="12.75">
      <c r="A98" s="80"/>
      <c r="B98" s="80"/>
      <c r="E98" s="109"/>
      <c r="F98" s="109"/>
      <c r="G98" s="109"/>
      <c r="H98" s="109"/>
      <c r="I98" s="109"/>
      <c r="J98" s="109"/>
      <c r="K98" s="80"/>
      <c r="L98" s="80"/>
      <c r="M98" s="80"/>
    </row>
    <row r="99" spans="1:13" ht="12.75">
      <c r="A99" s="80"/>
      <c r="B99" s="80"/>
      <c r="E99" s="109"/>
      <c r="F99" s="109"/>
      <c r="G99" s="109"/>
      <c r="H99" s="109"/>
      <c r="I99" s="109"/>
      <c r="J99" s="109"/>
      <c r="K99" s="80"/>
      <c r="L99" s="80"/>
      <c r="M99" s="80"/>
    </row>
    <row r="100" spans="1:13" ht="12.75">
      <c r="A100" s="80"/>
      <c r="B100" s="80"/>
      <c r="E100" s="109"/>
      <c r="F100" s="109"/>
      <c r="G100" s="109"/>
      <c r="H100" s="109"/>
      <c r="I100" s="109"/>
      <c r="J100" s="109"/>
      <c r="K100" s="80"/>
      <c r="L100" s="80"/>
      <c r="M100" s="80"/>
    </row>
    <row r="101" spans="1:13" ht="12.75">
      <c r="A101" s="80"/>
      <c r="B101" s="80"/>
      <c r="D101" s="117"/>
      <c r="E101" s="118"/>
      <c r="F101" s="119"/>
      <c r="G101" s="119"/>
      <c r="H101" s="119"/>
      <c r="I101" s="120"/>
      <c r="J101" s="109"/>
      <c r="K101" s="80"/>
      <c r="L101" s="80"/>
      <c r="M101" s="80"/>
    </row>
    <row r="102" spans="2:13" ht="12.75">
      <c r="B102" s="80"/>
      <c r="E102" s="109"/>
      <c r="F102" s="109"/>
      <c r="G102" s="109"/>
      <c r="H102" s="109"/>
      <c r="I102" s="109"/>
      <c r="J102" s="109"/>
      <c r="K102" s="80"/>
      <c r="L102" s="80"/>
      <c r="M102" s="80"/>
    </row>
    <row r="103" spans="5:13" ht="12.75"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5:13" ht="12.75"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5:13" ht="12.75"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5:13" ht="12.75"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5:13" ht="12.75">
      <c r="E107" s="80"/>
      <c r="F107" s="80"/>
      <c r="G107" s="80"/>
      <c r="H107" s="80"/>
      <c r="I107" s="80"/>
      <c r="J107" s="80"/>
      <c r="K107" s="80"/>
      <c r="L107" s="80"/>
      <c r="M107" s="80"/>
    </row>
  </sheetData>
  <printOptions/>
  <pageMargins left="0.75" right="0.75" top="1" bottom="1" header="0.5" footer="0.5"/>
  <pageSetup fitToHeight="2" horizontalDpi="600" verticalDpi="600" orientation="landscape" scale="61" r:id="rId2"/>
  <rowBreaks count="1" manualBreakCount="1">
    <brk id="56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5:G78"/>
  <sheetViews>
    <sheetView showGridLines="0" showRowColHeaders="0" zoomScale="60" zoomScaleNormal="60" workbookViewId="0" topLeftCell="A1">
      <selection activeCell="K49" sqref="K49"/>
    </sheetView>
  </sheetViews>
  <sheetFormatPr defaultColWidth="8.8515625" defaultRowHeight="12.75"/>
  <cols>
    <col min="2" max="2" width="12.28125" style="0" customWidth="1"/>
    <col min="3" max="3" width="13.28125" style="0" customWidth="1"/>
    <col min="4" max="4" width="13.421875" style="0" customWidth="1"/>
    <col min="5" max="6" width="11.28125" style="0" customWidth="1"/>
  </cols>
  <sheetData>
    <row r="5" spans="3:6" ht="15">
      <c r="C5" s="3" t="s">
        <v>148</v>
      </c>
      <c r="D5" s="3" t="s">
        <v>149</v>
      </c>
      <c r="E5" s="1"/>
      <c r="F5" s="1"/>
    </row>
    <row r="6" spans="2:7" ht="13.5" thickBot="1">
      <c r="B6" s="223" t="s">
        <v>150</v>
      </c>
      <c r="C6" s="223" t="s">
        <v>151</v>
      </c>
      <c r="D6" s="223" t="s">
        <v>151</v>
      </c>
      <c r="E6" s="223" t="s">
        <v>44</v>
      </c>
      <c r="F6" s="223" t="s">
        <v>152</v>
      </c>
      <c r="G6" s="222"/>
    </row>
    <row r="7" spans="2:7" ht="13.5" thickTop="1">
      <c r="B7">
        <v>1</v>
      </c>
      <c r="C7" s="11"/>
      <c r="D7" s="11"/>
      <c r="E7" s="11">
        <f aca="true" t="shared" si="0" ref="E7:E38">C7-D7</f>
        <v>0</v>
      </c>
      <c r="F7" s="11">
        <f>E7</f>
        <v>0</v>
      </c>
      <c r="G7">
        <f aca="true" t="shared" si="1" ref="G7:G38">B7</f>
        <v>1</v>
      </c>
    </row>
    <row r="8" spans="2:7" ht="12.75">
      <c r="B8">
        <v>2</v>
      </c>
      <c r="C8" s="11"/>
      <c r="D8" s="11"/>
      <c r="E8" s="11">
        <f t="shared" si="0"/>
        <v>0</v>
      </c>
      <c r="F8" s="11">
        <f aca="true" t="shared" si="2" ref="F8:F39">F7+E8</f>
        <v>0</v>
      </c>
      <c r="G8">
        <f t="shared" si="1"/>
        <v>2</v>
      </c>
    </row>
    <row r="9" spans="2:7" ht="12.75">
      <c r="B9">
        <v>3</v>
      </c>
      <c r="C9" s="11"/>
      <c r="D9" s="11"/>
      <c r="E9" s="11">
        <f t="shared" si="0"/>
        <v>0</v>
      </c>
      <c r="F9" s="11">
        <f t="shared" si="2"/>
        <v>0</v>
      </c>
      <c r="G9">
        <f t="shared" si="1"/>
        <v>3</v>
      </c>
    </row>
    <row r="10" spans="2:7" ht="12.75">
      <c r="B10">
        <v>4</v>
      </c>
      <c r="C10" s="11"/>
      <c r="D10" s="11"/>
      <c r="E10" s="11">
        <f t="shared" si="0"/>
        <v>0</v>
      </c>
      <c r="F10" s="11">
        <f t="shared" si="2"/>
        <v>0</v>
      </c>
      <c r="G10">
        <f t="shared" si="1"/>
        <v>4</v>
      </c>
    </row>
    <row r="11" spans="2:7" ht="12.75">
      <c r="B11">
        <v>5</v>
      </c>
      <c r="C11" s="11"/>
      <c r="D11" s="11"/>
      <c r="E11" s="11">
        <f t="shared" si="0"/>
        <v>0</v>
      </c>
      <c r="F11" s="11">
        <f t="shared" si="2"/>
        <v>0</v>
      </c>
      <c r="G11">
        <f t="shared" si="1"/>
        <v>5</v>
      </c>
    </row>
    <row r="12" spans="2:7" ht="12.75">
      <c r="B12">
        <v>6</v>
      </c>
      <c r="C12" s="11"/>
      <c r="D12" s="11"/>
      <c r="E12" s="11">
        <f t="shared" si="0"/>
        <v>0</v>
      </c>
      <c r="F12" s="11">
        <f t="shared" si="2"/>
        <v>0</v>
      </c>
      <c r="G12">
        <f t="shared" si="1"/>
        <v>6</v>
      </c>
    </row>
    <row r="13" spans="2:7" ht="12.75">
      <c r="B13">
        <v>7</v>
      </c>
      <c r="C13" s="11"/>
      <c r="D13" s="11"/>
      <c r="E13" s="11">
        <f t="shared" si="0"/>
        <v>0</v>
      </c>
      <c r="F13" s="11">
        <f t="shared" si="2"/>
        <v>0</v>
      </c>
      <c r="G13">
        <f t="shared" si="1"/>
        <v>7</v>
      </c>
    </row>
    <row r="14" spans="2:7" ht="12.75">
      <c r="B14">
        <v>8</v>
      </c>
      <c r="C14" s="11"/>
      <c r="D14" s="11"/>
      <c r="E14" s="11">
        <f t="shared" si="0"/>
        <v>0</v>
      </c>
      <c r="F14" s="11">
        <f t="shared" si="2"/>
        <v>0</v>
      </c>
      <c r="G14">
        <f t="shared" si="1"/>
        <v>8</v>
      </c>
    </row>
    <row r="15" spans="2:7" ht="12.75">
      <c r="B15">
        <v>9</v>
      </c>
      <c r="C15" s="11"/>
      <c r="D15" s="11"/>
      <c r="E15" s="11">
        <f t="shared" si="0"/>
        <v>0</v>
      </c>
      <c r="F15" s="11">
        <f t="shared" si="2"/>
        <v>0</v>
      </c>
      <c r="G15">
        <f t="shared" si="1"/>
        <v>9</v>
      </c>
    </row>
    <row r="16" spans="2:7" ht="12.75">
      <c r="B16">
        <v>10</v>
      </c>
      <c r="C16" s="11"/>
      <c r="D16" s="11"/>
      <c r="E16" s="11">
        <f t="shared" si="0"/>
        <v>0</v>
      </c>
      <c r="F16" s="11">
        <f t="shared" si="2"/>
        <v>0</v>
      </c>
      <c r="G16">
        <f t="shared" si="1"/>
        <v>10</v>
      </c>
    </row>
    <row r="17" spans="2:7" ht="12.75">
      <c r="B17">
        <v>11</v>
      </c>
      <c r="C17" s="11"/>
      <c r="D17" s="11"/>
      <c r="E17" s="11">
        <f t="shared" si="0"/>
        <v>0</v>
      </c>
      <c r="F17" s="11">
        <f t="shared" si="2"/>
        <v>0</v>
      </c>
      <c r="G17">
        <f t="shared" si="1"/>
        <v>11</v>
      </c>
    </row>
    <row r="18" spans="2:7" ht="12.75">
      <c r="B18">
        <v>12</v>
      </c>
      <c r="C18" s="11"/>
      <c r="D18" s="11"/>
      <c r="E18" s="11">
        <f t="shared" si="0"/>
        <v>0</v>
      </c>
      <c r="F18" s="11">
        <f t="shared" si="2"/>
        <v>0</v>
      </c>
      <c r="G18">
        <f t="shared" si="1"/>
        <v>12</v>
      </c>
    </row>
    <row r="19" spans="2:7" ht="12.75">
      <c r="B19">
        <v>13</v>
      </c>
      <c r="C19" s="11"/>
      <c r="D19" s="11"/>
      <c r="E19" s="11">
        <f t="shared" si="0"/>
        <v>0</v>
      </c>
      <c r="F19" s="11">
        <f t="shared" si="2"/>
        <v>0</v>
      </c>
      <c r="G19">
        <f t="shared" si="1"/>
        <v>13</v>
      </c>
    </row>
    <row r="20" spans="2:7" ht="12.75">
      <c r="B20">
        <v>14</v>
      </c>
      <c r="C20" s="11"/>
      <c r="D20" s="11"/>
      <c r="E20" s="11">
        <f t="shared" si="0"/>
        <v>0</v>
      </c>
      <c r="F20" s="11">
        <f t="shared" si="2"/>
        <v>0</v>
      </c>
      <c r="G20">
        <f t="shared" si="1"/>
        <v>14</v>
      </c>
    </row>
    <row r="21" spans="2:7" ht="12.75">
      <c r="B21">
        <v>15</v>
      </c>
      <c r="C21" s="11"/>
      <c r="D21" s="11"/>
      <c r="E21" s="11">
        <f t="shared" si="0"/>
        <v>0</v>
      </c>
      <c r="F21" s="11">
        <f t="shared" si="2"/>
        <v>0</v>
      </c>
      <c r="G21">
        <f t="shared" si="1"/>
        <v>15</v>
      </c>
    </row>
    <row r="22" spans="2:7" ht="12.75">
      <c r="B22">
        <v>16</v>
      </c>
      <c r="C22" s="11"/>
      <c r="D22" s="11"/>
      <c r="E22" s="11">
        <f t="shared" si="0"/>
        <v>0</v>
      </c>
      <c r="F22" s="11">
        <f t="shared" si="2"/>
        <v>0</v>
      </c>
      <c r="G22">
        <f t="shared" si="1"/>
        <v>16</v>
      </c>
    </row>
    <row r="23" spans="2:7" ht="12.75">
      <c r="B23">
        <v>17</v>
      </c>
      <c r="C23" s="11"/>
      <c r="D23" s="11"/>
      <c r="E23" s="11">
        <f t="shared" si="0"/>
        <v>0</v>
      </c>
      <c r="F23" s="11">
        <f t="shared" si="2"/>
        <v>0</v>
      </c>
      <c r="G23">
        <f t="shared" si="1"/>
        <v>17</v>
      </c>
    </row>
    <row r="24" spans="2:7" ht="12.75">
      <c r="B24">
        <v>18</v>
      </c>
      <c r="C24" s="11"/>
      <c r="D24" s="11"/>
      <c r="E24" s="11">
        <f t="shared" si="0"/>
        <v>0</v>
      </c>
      <c r="F24" s="11">
        <f t="shared" si="2"/>
        <v>0</v>
      </c>
      <c r="G24">
        <f t="shared" si="1"/>
        <v>18</v>
      </c>
    </row>
    <row r="25" spans="2:7" ht="12.75">
      <c r="B25">
        <v>19</v>
      </c>
      <c r="C25" s="11"/>
      <c r="D25" s="11"/>
      <c r="E25" s="11">
        <f t="shared" si="0"/>
        <v>0</v>
      </c>
      <c r="F25" s="11">
        <f t="shared" si="2"/>
        <v>0</v>
      </c>
      <c r="G25">
        <f t="shared" si="1"/>
        <v>19</v>
      </c>
    </row>
    <row r="26" spans="2:7" ht="12.75">
      <c r="B26">
        <v>20</v>
      </c>
      <c r="C26" s="11"/>
      <c r="D26" s="11"/>
      <c r="E26" s="11">
        <f t="shared" si="0"/>
        <v>0</v>
      </c>
      <c r="F26" s="11">
        <f t="shared" si="2"/>
        <v>0</v>
      </c>
      <c r="G26">
        <f t="shared" si="1"/>
        <v>20</v>
      </c>
    </row>
    <row r="27" spans="2:7" ht="12.75">
      <c r="B27">
        <v>21</v>
      </c>
      <c r="C27" s="11"/>
      <c r="D27" s="11"/>
      <c r="E27" s="11">
        <f t="shared" si="0"/>
        <v>0</v>
      </c>
      <c r="F27" s="11">
        <f t="shared" si="2"/>
        <v>0</v>
      </c>
      <c r="G27">
        <f t="shared" si="1"/>
        <v>21</v>
      </c>
    </row>
    <row r="28" spans="2:7" ht="12.75">
      <c r="B28">
        <v>22</v>
      </c>
      <c r="C28" s="11"/>
      <c r="D28" s="11"/>
      <c r="E28" s="11">
        <f t="shared" si="0"/>
        <v>0</v>
      </c>
      <c r="F28" s="11">
        <f t="shared" si="2"/>
        <v>0</v>
      </c>
      <c r="G28">
        <f t="shared" si="1"/>
        <v>22</v>
      </c>
    </row>
    <row r="29" spans="2:7" ht="12.75">
      <c r="B29">
        <v>23</v>
      </c>
      <c r="C29" s="11"/>
      <c r="D29" s="11"/>
      <c r="E29" s="11">
        <f t="shared" si="0"/>
        <v>0</v>
      </c>
      <c r="F29" s="11">
        <f t="shared" si="2"/>
        <v>0</v>
      </c>
      <c r="G29">
        <f t="shared" si="1"/>
        <v>23</v>
      </c>
    </row>
    <row r="30" spans="2:7" ht="12.75">
      <c r="B30">
        <v>24</v>
      </c>
      <c r="C30" s="11"/>
      <c r="D30" s="11"/>
      <c r="E30" s="11">
        <f t="shared" si="0"/>
        <v>0</v>
      </c>
      <c r="F30" s="11">
        <f t="shared" si="2"/>
        <v>0</v>
      </c>
      <c r="G30">
        <f t="shared" si="1"/>
        <v>24</v>
      </c>
    </row>
    <row r="31" spans="2:7" ht="12.75">
      <c r="B31">
        <v>25</v>
      </c>
      <c r="C31" s="11"/>
      <c r="D31" s="11"/>
      <c r="E31" s="11">
        <f t="shared" si="0"/>
        <v>0</v>
      </c>
      <c r="F31" s="11">
        <f t="shared" si="2"/>
        <v>0</v>
      </c>
      <c r="G31">
        <f t="shared" si="1"/>
        <v>25</v>
      </c>
    </row>
    <row r="32" spans="2:7" ht="12.75">
      <c r="B32">
        <v>26</v>
      </c>
      <c r="C32" s="11"/>
      <c r="D32" s="11"/>
      <c r="E32" s="11">
        <f t="shared" si="0"/>
        <v>0</v>
      </c>
      <c r="F32" s="11">
        <f t="shared" si="2"/>
        <v>0</v>
      </c>
      <c r="G32">
        <f t="shared" si="1"/>
        <v>26</v>
      </c>
    </row>
    <row r="33" spans="2:7" ht="12.75">
      <c r="B33">
        <v>27</v>
      </c>
      <c r="C33" s="11"/>
      <c r="D33" s="11"/>
      <c r="E33" s="11">
        <f t="shared" si="0"/>
        <v>0</v>
      </c>
      <c r="F33" s="11">
        <f t="shared" si="2"/>
        <v>0</v>
      </c>
      <c r="G33">
        <f t="shared" si="1"/>
        <v>27</v>
      </c>
    </row>
    <row r="34" spans="2:7" ht="12.75">
      <c r="B34">
        <v>28</v>
      </c>
      <c r="C34" s="11"/>
      <c r="D34" s="11"/>
      <c r="E34" s="11">
        <f t="shared" si="0"/>
        <v>0</v>
      </c>
      <c r="F34" s="11">
        <f t="shared" si="2"/>
        <v>0</v>
      </c>
      <c r="G34">
        <f t="shared" si="1"/>
        <v>28</v>
      </c>
    </row>
    <row r="35" spans="2:7" ht="12.75">
      <c r="B35">
        <v>29</v>
      </c>
      <c r="C35" s="11"/>
      <c r="D35" s="11"/>
      <c r="E35" s="11">
        <f t="shared" si="0"/>
        <v>0</v>
      </c>
      <c r="F35" s="11">
        <f t="shared" si="2"/>
        <v>0</v>
      </c>
      <c r="G35">
        <f t="shared" si="1"/>
        <v>29</v>
      </c>
    </row>
    <row r="36" spans="2:7" ht="12.75">
      <c r="B36">
        <v>30</v>
      </c>
      <c r="C36" s="11"/>
      <c r="D36" s="11"/>
      <c r="E36" s="11">
        <f t="shared" si="0"/>
        <v>0</v>
      </c>
      <c r="F36" s="11">
        <f t="shared" si="2"/>
        <v>0</v>
      </c>
      <c r="G36">
        <f t="shared" si="1"/>
        <v>30</v>
      </c>
    </row>
    <row r="37" spans="2:7" ht="12.75">
      <c r="B37">
        <v>31</v>
      </c>
      <c r="C37" s="11"/>
      <c r="D37" s="11"/>
      <c r="E37" s="11">
        <f t="shared" si="0"/>
        <v>0</v>
      </c>
      <c r="F37" s="11">
        <f t="shared" si="2"/>
        <v>0</v>
      </c>
      <c r="G37">
        <f t="shared" si="1"/>
        <v>31</v>
      </c>
    </row>
    <row r="38" spans="2:7" ht="12.75">
      <c r="B38">
        <v>32</v>
      </c>
      <c r="C38" s="11"/>
      <c r="D38" s="11"/>
      <c r="E38" s="11">
        <f t="shared" si="0"/>
        <v>0</v>
      </c>
      <c r="F38" s="11">
        <f t="shared" si="2"/>
        <v>0</v>
      </c>
      <c r="G38">
        <f t="shared" si="1"/>
        <v>32</v>
      </c>
    </row>
    <row r="39" spans="2:7" ht="12.75">
      <c r="B39">
        <v>33</v>
      </c>
      <c r="C39" s="11"/>
      <c r="D39" s="11"/>
      <c r="E39" s="11">
        <f aca="true" t="shared" si="3" ref="E39:E70">C39-D39</f>
        <v>0</v>
      </c>
      <c r="F39" s="11">
        <f t="shared" si="2"/>
        <v>0</v>
      </c>
      <c r="G39">
        <f aca="true" t="shared" si="4" ref="G39:G70">B39</f>
        <v>33</v>
      </c>
    </row>
    <row r="40" spans="2:7" ht="12.75">
      <c r="B40">
        <v>34</v>
      </c>
      <c r="C40" s="11"/>
      <c r="D40" s="11"/>
      <c r="E40" s="11">
        <f t="shared" si="3"/>
        <v>0</v>
      </c>
      <c r="F40" s="11">
        <f aca="true" t="shared" si="5" ref="F40:F71">F39+E40</f>
        <v>0</v>
      </c>
      <c r="G40">
        <f t="shared" si="4"/>
        <v>34</v>
      </c>
    </row>
    <row r="41" spans="2:7" ht="12.75">
      <c r="B41">
        <v>35</v>
      </c>
      <c r="C41" s="11"/>
      <c r="D41" s="11"/>
      <c r="E41" s="11">
        <f t="shared" si="3"/>
        <v>0</v>
      </c>
      <c r="F41" s="11">
        <f t="shared" si="5"/>
        <v>0</v>
      </c>
      <c r="G41">
        <f t="shared" si="4"/>
        <v>35</v>
      </c>
    </row>
    <row r="42" spans="2:7" ht="12.75">
      <c r="B42">
        <v>36</v>
      </c>
      <c r="C42" s="11"/>
      <c r="D42" s="11"/>
      <c r="E42" s="11">
        <f t="shared" si="3"/>
        <v>0</v>
      </c>
      <c r="F42" s="11">
        <f t="shared" si="5"/>
        <v>0</v>
      </c>
      <c r="G42">
        <f t="shared" si="4"/>
        <v>36</v>
      </c>
    </row>
    <row r="43" spans="2:7" ht="12.75">
      <c r="B43">
        <v>37</v>
      </c>
      <c r="C43" s="11"/>
      <c r="D43" s="11"/>
      <c r="E43" s="11">
        <f t="shared" si="3"/>
        <v>0</v>
      </c>
      <c r="F43" s="11">
        <f t="shared" si="5"/>
        <v>0</v>
      </c>
      <c r="G43">
        <f t="shared" si="4"/>
        <v>37</v>
      </c>
    </row>
    <row r="44" spans="2:7" ht="12.75">
      <c r="B44">
        <v>38</v>
      </c>
      <c r="C44" s="11"/>
      <c r="D44" s="11"/>
      <c r="E44" s="11">
        <f t="shared" si="3"/>
        <v>0</v>
      </c>
      <c r="F44" s="11">
        <f t="shared" si="5"/>
        <v>0</v>
      </c>
      <c r="G44">
        <f t="shared" si="4"/>
        <v>38</v>
      </c>
    </row>
    <row r="45" spans="2:7" ht="12.75">
      <c r="B45">
        <v>39</v>
      </c>
      <c r="C45" s="11"/>
      <c r="D45" s="11"/>
      <c r="E45" s="11">
        <f t="shared" si="3"/>
        <v>0</v>
      </c>
      <c r="F45" s="11">
        <f t="shared" si="5"/>
        <v>0</v>
      </c>
      <c r="G45">
        <f t="shared" si="4"/>
        <v>39</v>
      </c>
    </row>
    <row r="46" spans="2:7" ht="12.75">
      <c r="B46">
        <v>40</v>
      </c>
      <c r="C46" s="11"/>
      <c r="D46" s="11"/>
      <c r="E46" s="11">
        <f t="shared" si="3"/>
        <v>0</v>
      </c>
      <c r="F46" s="11">
        <f t="shared" si="5"/>
        <v>0</v>
      </c>
      <c r="G46">
        <f t="shared" si="4"/>
        <v>40</v>
      </c>
    </row>
    <row r="47" spans="2:7" ht="12.75">
      <c r="B47">
        <v>41</v>
      </c>
      <c r="C47" s="11"/>
      <c r="D47" s="11"/>
      <c r="E47" s="11">
        <f t="shared" si="3"/>
        <v>0</v>
      </c>
      <c r="F47" s="11">
        <f t="shared" si="5"/>
        <v>0</v>
      </c>
      <c r="G47">
        <f t="shared" si="4"/>
        <v>41</v>
      </c>
    </row>
    <row r="48" spans="2:7" ht="12.75">
      <c r="B48">
        <v>42</v>
      </c>
      <c r="C48" s="11"/>
      <c r="D48" s="11"/>
      <c r="E48" s="11">
        <f t="shared" si="3"/>
        <v>0</v>
      </c>
      <c r="F48" s="11">
        <f t="shared" si="5"/>
        <v>0</v>
      </c>
      <c r="G48">
        <f t="shared" si="4"/>
        <v>42</v>
      </c>
    </row>
    <row r="49" spans="2:7" ht="12.75">
      <c r="B49">
        <v>43</v>
      </c>
      <c r="C49" s="11"/>
      <c r="D49" s="11"/>
      <c r="E49" s="11">
        <f t="shared" si="3"/>
        <v>0</v>
      </c>
      <c r="F49" s="11">
        <f t="shared" si="5"/>
        <v>0</v>
      </c>
      <c r="G49">
        <f t="shared" si="4"/>
        <v>43</v>
      </c>
    </row>
    <row r="50" spans="2:7" ht="12.75">
      <c r="B50">
        <v>44</v>
      </c>
      <c r="C50" s="11"/>
      <c r="D50" s="11"/>
      <c r="E50" s="11">
        <f t="shared" si="3"/>
        <v>0</v>
      </c>
      <c r="F50" s="11">
        <f t="shared" si="5"/>
        <v>0</v>
      </c>
      <c r="G50">
        <f t="shared" si="4"/>
        <v>44</v>
      </c>
    </row>
    <row r="51" spans="2:7" ht="12.75">
      <c r="B51">
        <v>45</v>
      </c>
      <c r="C51" s="11"/>
      <c r="D51" s="11"/>
      <c r="E51" s="11">
        <f t="shared" si="3"/>
        <v>0</v>
      </c>
      <c r="F51" s="11">
        <f t="shared" si="5"/>
        <v>0</v>
      </c>
      <c r="G51">
        <f t="shared" si="4"/>
        <v>45</v>
      </c>
    </row>
    <row r="52" spans="2:7" ht="12.75">
      <c r="B52">
        <v>46</v>
      </c>
      <c r="C52" s="11"/>
      <c r="D52" s="11"/>
      <c r="E52" s="11">
        <f t="shared" si="3"/>
        <v>0</v>
      </c>
      <c r="F52" s="11">
        <f t="shared" si="5"/>
        <v>0</v>
      </c>
      <c r="G52">
        <f t="shared" si="4"/>
        <v>46</v>
      </c>
    </row>
    <row r="53" spans="2:7" ht="12.75">
      <c r="B53">
        <v>47</v>
      </c>
      <c r="C53" s="11"/>
      <c r="D53" s="11"/>
      <c r="E53" s="11">
        <f t="shared" si="3"/>
        <v>0</v>
      </c>
      <c r="F53" s="11">
        <f t="shared" si="5"/>
        <v>0</v>
      </c>
      <c r="G53">
        <f t="shared" si="4"/>
        <v>47</v>
      </c>
    </row>
    <row r="54" spans="2:7" ht="12.75">
      <c r="B54">
        <v>48</v>
      </c>
      <c r="C54" s="11"/>
      <c r="D54" s="11"/>
      <c r="E54" s="11">
        <f t="shared" si="3"/>
        <v>0</v>
      </c>
      <c r="F54" s="11">
        <f t="shared" si="5"/>
        <v>0</v>
      </c>
      <c r="G54">
        <f t="shared" si="4"/>
        <v>48</v>
      </c>
    </row>
    <row r="55" spans="2:7" ht="12.75">
      <c r="B55">
        <v>49</v>
      </c>
      <c r="C55" s="11"/>
      <c r="D55" s="11"/>
      <c r="E55" s="11">
        <f t="shared" si="3"/>
        <v>0</v>
      </c>
      <c r="F55" s="11">
        <f t="shared" si="5"/>
        <v>0</v>
      </c>
      <c r="G55">
        <f t="shared" si="4"/>
        <v>49</v>
      </c>
    </row>
    <row r="56" spans="2:7" ht="12.75">
      <c r="B56">
        <v>50</v>
      </c>
      <c r="C56" s="11"/>
      <c r="D56" s="11"/>
      <c r="E56" s="11">
        <f t="shared" si="3"/>
        <v>0</v>
      </c>
      <c r="F56" s="11">
        <f t="shared" si="5"/>
        <v>0</v>
      </c>
      <c r="G56">
        <f t="shared" si="4"/>
        <v>50</v>
      </c>
    </row>
    <row r="57" spans="2:7" ht="12.75">
      <c r="B57">
        <v>51</v>
      </c>
      <c r="C57" s="11"/>
      <c r="D57" s="11"/>
      <c r="E57" s="11">
        <f t="shared" si="3"/>
        <v>0</v>
      </c>
      <c r="F57" s="11">
        <f t="shared" si="5"/>
        <v>0</v>
      </c>
      <c r="G57">
        <f t="shared" si="4"/>
        <v>51</v>
      </c>
    </row>
    <row r="58" spans="2:7" ht="12.75">
      <c r="B58">
        <v>52</v>
      </c>
      <c r="C58" s="11"/>
      <c r="D58" s="11"/>
      <c r="E58" s="11">
        <f t="shared" si="3"/>
        <v>0</v>
      </c>
      <c r="F58" s="11">
        <f t="shared" si="5"/>
        <v>0</v>
      </c>
      <c r="G58">
        <f t="shared" si="4"/>
        <v>52</v>
      </c>
    </row>
    <row r="59" spans="2:7" ht="12.75">
      <c r="B59">
        <v>53</v>
      </c>
      <c r="C59" s="11"/>
      <c r="D59" s="11"/>
      <c r="E59" s="11">
        <f t="shared" si="3"/>
        <v>0</v>
      </c>
      <c r="F59" s="11">
        <f t="shared" si="5"/>
        <v>0</v>
      </c>
      <c r="G59">
        <f t="shared" si="4"/>
        <v>53</v>
      </c>
    </row>
    <row r="60" spans="2:7" ht="12.75">
      <c r="B60">
        <v>54</v>
      </c>
      <c r="C60" s="11"/>
      <c r="D60" s="11"/>
      <c r="E60" s="11">
        <f t="shared" si="3"/>
        <v>0</v>
      </c>
      <c r="F60" s="11">
        <f t="shared" si="5"/>
        <v>0</v>
      </c>
      <c r="G60">
        <f t="shared" si="4"/>
        <v>54</v>
      </c>
    </row>
    <row r="61" spans="2:7" ht="12.75">
      <c r="B61">
        <v>55</v>
      </c>
      <c r="C61" s="11"/>
      <c r="D61" s="11"/>
      <c r="E61" s="11">
        <f t="shared" si="3"/>
        <v>0</v>
      </c>
      <c r="F61" s="11">
        <f t="shared" si="5"/>
        <v>0</v>
      </c>
      <c r="G61">
        <f t="shared" si="4"/>
        <v>55</v>
      </c>
    </row>
    <row r="62" spans="2:7" ht="12.75">
      <c r="B62">
        <v>56</v>
      </c>
      <c r="C62" s="11"/>
      <c r="D62" s="11"/>
      <c r="E62" s="11">
        <f t="shared" si="3"/>
        <v>0</v>
      </c>
      <c r="F62" s="11">
        <f t="shared" si="5"/>
        <v>0</v>
      </c>
      <c r="G62">
        <f t="shared" si="4"/>
        <v>56</v>
      </c>
    </row>
    <row r="63" spans="2:7" ht="12.75">
      <c r="B63">
        <v>57</v>
      </c>
      <c r="C63" s="11"/>
      <c r="D63" s="11"/>
      <c r="E63" s="11">
        <f t="shared" si="3"/>
        <v>0</v>
      </c>
      <c r="F63" s="11">
        <f t="shared" si="5"/>
        <v>0</v>
      </c>
      <c r="G63">
        <f t="shared" si="4"/>
        <v>57</v>
      </c>
    </row>
    <row r="64" spans="2:7" ht="12.75">
      <c r="B64">
        <v>58</v>
      </c>
      <c r="C64" s="11"/>
      <c r="D64" s="11"/>
      <c r="E64" s="11">
        <f t="shared" si="3"/>
        <v>0</v>
      </c>
      <c r="F64" s="11">
        <f t="shared" si="5"/>
        <v>0</v>
      </c>
      <c r="G64">
        <f t="shared" si="4"/>
        <v>58</v>
      </c>
    </row>
    <row r="65" spans="2:7" ht="12.75">
      <c r="B65">
        <v>59</v>
      </c>
      <c r="C65" s="11"/>
      <c r="D65" s="11"/>
      <c r="E65" s="11">
        <f t="shared" si="3"/>
        <v>0</v>
      </c>
      <c r="F65" s="11">
        <f t="shared" si="5"/>
        <v>0</v>
      </c>
      <c r="G65">
        <f t="shared" si="4"/>
        <v>59</v>
      </c>
    </row>
    <row r="66" spans="2:7" ht="12.75">
      <c r="B66">
        <v>60</v>
      </c>
      <c r="C66" s="11"/>
      <c r="D66" s="11"/>
      <c r="E66" s="11">
        <f t="shared" si="3"/>
        <v>0</v>
      </c>
      <c r="F66" s="11">
        <f t="shared" si="5"/>
        <v>0</v>
      </c>
      <c r="G66">
        <f t="shared" si="4"/>
        <v>60</v>
      </c>
    </row>
    <row r="67" spans="2:7" ht="12.75">
      <c r="B67">
        <v>61</v>
      </c>
      <c r="C67" s="11"/>
      <c r="D67" s="11"/>
      <c r="E67" s="11">
        <f t="shared" si="3"/>
        <v>0</v>
      </c>
      <c r="F67" s="11">
        <f t="shared" si="5"/>
        <v>0</v>
      </c>
      <c r="G67">
        <f t="shared" si="4"/>
        <v>61</v>
      </c>
    </row>
    <row r="68" spans="2:7" ht="12.75">
      <c r="B68">
        <v>62</v>
      </c>
      <c r="C68" s="11"/>
      <c r="D68" s="11"/>
      <c r="E68" s="11">
        <f t="shared" si="3"/>
        <v>0</v>
      </c>
      <c r="F68" s="11">
        <f t="shared" si="5"/>
        <v>0</v>
      </c>
      <c r="G68">
        <f t="shared" si="4"/>
        <v>62</v>
      </c>
    </row>
    <row r="69" spans="2:7" ht="12.75">
      <c r="B69">
        <v>63</v>
      </c>
      <c r="C69" s="11"/>
      <c r="D69" s="11"/>
      <c r="E69" s="11">
        <f t="shared" si="3"/>
        <v>0</v>
      </c>
      <c r="F69" s="11">
        <f t="shared" si="5"/>
        <v>0</v>
      </c>
      <c r="G69">
        <f t="shared" si="4"/>
        <v>63</v>
      </c>
    </row>
    <row r="70" spans="2:7" ht="12.75">
      <c r="B70">
        <v>64</v>
      </c>
      <c r="C70" s="11"/>
      <c r="D70" s="11"/>
      <c r="E70" s="11">
        <f t="shared" si="3"/>
        <v>0</v>
      </c>
      <c r="F70" s="11">
        <f t="shared" si="5"/>
        <v>0</v>
      </c>
      <c r="G70">
        <f t="shared" si="4"/>
        <v>64</v>
      </c>
    </row>
    <row r="71" spans="2:7" ht="12.75">
      <c r="B71">
        <v>65</v>
      </c>
      <c r="C71" s="11"/>
      <c r="D71" s="11"/>
      <c r="E71" s="11">
        <f aca="true" t="shared" si="6" ref="E71:E78">C71-D71</f>
        <v>0</v>
      </c>
      <c r="F71" s="11">
        <f t="shared" si="5"/>
        <v>0</v>
      </c>
      <c r="G71">
        <f aca="true" t="shared" si="7" ref="G71:G78">B71</f>
        <v>65</v>
      </c>
    </row>
    <row r="72" spans="2:7" ht="12.75">
      <c r="B72">
        <v>66</v>
      </c>
      <c r="C72" s="11"/>
      <c r="D72" s="11"/>
      <c r="E72" s="11">
        <f t="shared" si="6"/>
        <v>0</v>
      </c>
      <c r="F72" s="11">
        <f aca="true" t="shared" si="8" ref="F72:F78">F71+E72</f>
        <v>0</v>
      </c>
      <c r="G72">
        <f t="shared" si="7"/>
        <v>66</v>
      </c>
    </row>
    <row r="73" spans="2:7" ht="12.75">
      <c r="B73">
        <v>67</v>
      </c>
      <c r="C73" s="11"/>
      <c r="D73" s="11"/>
      <c r="E73" s="11">
        <f t="shared" si="6"/>
        <v>0</v>
      </c>
      <c r="F73" s="11">
        <f t="shared" si="8"/>
        <v>0</v>
      </c>
      <c r="G73">
        <f t="shared" si="7"/>
        <v>67</v>
      </c>
    </row>
    <row r="74" spans="2:7" ht="12.75">
      <c r="B74">
        <v>68</v>
      </c>
      <c r="C74" s="11"/>
      <c r="D74" s="11"/>
      <c r="E74" s="11">
        <f t="shared" si="6"/>
        <v>0</v>
      </c>
      <c r="F74" s="11">
        <f t="shared" si="8"/>
        <v>0</v>
      </c>
      <c r="G74">
        <f t="shared" si="7"/>
        <v>68</v>
      </c>
    </row>
    <row r="75" spans="2:7" ht="12.75">
      <c r="B75">
        <v>69</v>
      </c>
      <c r="C75" s="11"/>
      <c r="D75" s="11"/>
      <c r="E75" s="11">
        <f t="shared" si="6"/>
        <v>0</v>
      </c>
      <c r="F75" s="11">
        <f t="shared" si="8"/>
        <v>0</v>
      </c>
      <c r="G75">
        <f t="shared" si="7"/>
        <v>69</v>
      </c>
    </row>
    <row r="76" spans="2:7" ht="12.75">
      <c r="B76">
        <v>70</v>
      </c>
      <c r="C76" s="11"/>
      <c r="D76" s="11"/>
      <c r="E76" s="11">
        <f t="shared" si="6"/>
        <v>0</v>
      </c>
      <c r="F76" s="11">
        <f t="shared" si="8"/>
        <v>0</v>
      </c>
      <c r="G76">
        <f t="shared" si="7"/>
        <v>70</v>
      </c>
    </row>
    <row r="77" spans="2:7" ht="12.75">
      <c r="B77">
        <v>71</v>
      </c>
      <c r="C77" s="11"/>
      <c r="D77" s="11"/>
      <c r="E77" s="11">
        <f t="shared" si="6"/>
        <v>0</v>
      </c>
      <c r="F77" s="11">
        <f t="shared" si="8"/>
        <v>0</v>
      </c>
      <c r="G77">
        <f t="shared" si="7"/>
        <v>71</v>
      </c>
    </row>
    <row r="78" spans="1:7" ht="12.75">
      <c r="A78">
        <v>0</v>
      </c>
      <c r="B78">
        <v>72</v>
      </c>
      <c r="C78" s="11"/>
      <c r="D78" s="11"/>
      <c r="E78" s="11">
        <f t="shared" si="6"/>
        <v>0</v>
      </c>
      <c r="F78" s="11">
        <f t="shared" si="8"/>
        <v>0</v>
      </c>
      <c r="G78">
        <f t="shared" si="7"/>
        <v>72</v>
      </c>
    </row>
  </sheetData>
  <printOptions horizontalCentered="1"/>
  <pageMargins left="0.7480314960629921" right="0.7480314960629921" top="0.5905511811023623" bottom="0.5511811023622047" header="0.5118110236220472" footer="0.5118110236220472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workbookViewId="0" topLeftCell="A1">
      <selection activeCell="K35" sqref="K35"/>
    </sheetView>
  </sheetViews>
  <sheetFormatPr defaultColWidth="8.8515625" defaultRowHeight="12.75"/>
  <cols>
    <col min="1" max="4" width="18.28125" style="0" customWidth="1"/>
  </cols>
  <sheetData>
    <row r="1" ht="12.75">
      <c r="A1" s="1" t="s">
        <v>153</v>
      </c>
    </row>
    <row r="3" spans="1:6" ht="12.75">
      <c r="A3" t="s">
        <v>154</v>
      </c>
      <c r="B3" t="s">
        <v>155</v>
      </c>
      <c r="C3" t="s">
        <v>156</v>
      </c>
      <c r="F3" t="s">
        <v>157</v>
      </c>
    </row>
    <row r="4" spans="1:7" ht="12.75">
      <c r="A4" t="s">
        <v>158</v>
      </c>
      <c r="B4" t="s">
        <v>158</v>
      </c>
      <c r="C4" t="s">
        <v>159</v>
      </c>
      <c r="D4">
        <v>1</v>
      </c>
      <c r="F4" t="s">
        <v>160</v>
      </c>
      <c r="G4">
        <v>3</v>
      </c>
    </row>
    <row r="5" spans="1:7" ht="12.75">
      <c r="A5" t="s">
        <v>161</v>
      </c>
      <c r="B5" t="s">
        <v>29</v>
      </c>
      <c r="C5" t="s">
        <v>162</v>
      </c>
      <c r="D5">
        <v>1000</v>
      </c>
      <c r="F5" t="s">
        <v>163</v>
      </c>
      <c r="G5">
        <v>6</v>
      </c>
    </row>
    <row r="6" spans="1:7" ht="12.75">
      <c r="A6" t="s">
        <v>29</v>
      </c>
      <c r="B6" t="s">
        <v>34</v>
      </c>
      <c r="C6" t="s">
        <v>164</v>
      </c>
      <c r="D6">
        <v>1</v>
      </c>
      <c r="F6" t="s">
        <v>165</v>
      </c>
      <c r="G6">
        <v>9</v>
      </c>
    </row>
    <row r="7" spans="1:7" ht="12.75">
      <c r="A7" t="s">
        <v>35</v>
      </c>
      <c r="C7" t="s">
        <v>166</v>
      </c>
      <c r="D7">
        <v>1000</v>
      </c>
      <c r="F7" t="s">
        <v>167</v>
      </c>
      <c r="G7">
        <v>12</v>
      </c>
    </row>
    <row r="8" spans="1:7" ht="12.75">
      <c r="A8" t="s">
        <v>32</v>
      </c>
      <c r="C8" t="s">
        <v>168</v>
      </c>
      <c r="D8">
        <v>1</v>
      </c>
      <c r="F8" t="s">
        <v>169</v>
      </c>
      <c r="G8">
        <v>18</v>
      </c>
    </row>
    <row r="9" spans="1:7" ht="12.75">
      <c r="A9" t="s">
        <v>34</v>
      </c>
      <c r="C9" t="s">
        <v>170</v>
      </c>
      <c r="D9">
        <v>1000</v>
      </c>
      <c r="F9" t="s">
        <v>10</v>
      </c>
      <c r="G9">
        <v>24</v>
      </c>
    </row>
    <row r="10" spans="1:7" ht="12.75">
      <c r="A10" t="s">
        <v>171</v>
      </c>
      <c r="C10" t="s">
        <v>158</v>
      </c>
      <c r="D10">
        <v>0</v>
      </c>
      <c r="F10" t="s">
        <v>172</v>
      </c>
      <c r="G10">
        <v>30</v>
      </c>
    </row>
    <row r="11" spans="6:11" ht="12.75">
      <c r="F11" t="s">
        <v>173</v>
      </c>
      <c r="G11">
        <v>36</v>
      </c>
      <c r="J11" t="s">
        <v>10</v>
      </c>
      <c r="K11">
        <v>1</v>
      </c>
    </row>
    <row r="12" spans="6:11" ht="12.75">
      <c r="F12" t="s">
        <v>174</v>
      </c>
      <c r="G12">
        <v>48</v>
      </c>
      <c r="J12" t="s">
        <v>173</v>
      </c>
      <c r="K12">
        <v>2</v>
      </c>
    </row>
    <row r="13" spans="1:11" ht="12.75">
      <c r="A13" s="1" t="s">
        <v>175</v>
      </c>
      <c r="F13" t="s">
        <v>176</v>
      </c>
      <c r="G13">
        <v>60</v>
      </c>
      <c r="J13" t="s">
        <v>174</v>
      </c>
      <c r="K13">
        <v>3</v>
      </c>
    </row>
    <row r="14" spans="10:11" ht="12.75">
      <c r="J14" t="s">
        <v>176</v>
      </c>
      <c r="K14">
        <v>4</v>
      </c>
    </row>
    <row r="15" spans="1:2" ht="12.75">
      <c r="A15" t="s">
        <v>177</v>
      </c>
      <c r="B15" t="s">
        <v>178</v>
      </c>
    </row>
    <row r="16" spans="1:8" ht="12.75">
      <c r="A16" t="s">
        <v>81</v>
      </c>
      <c r="B16">
        <v>1</v>
      </c>
      <c r="D16" t="s">
        <v>179</v>
      </c>
      <c r="F16" t="s">
        <v>180</v>
      </c>
      <c r="H16" t="s">
        <v>181</v>
      </c>
    </row>
    <row r="17" spans="1:12" ht="12.75">
      <c r="A17" t="s">
        <v>83</v>
      </c>
      <c r="B17">
        <v>2</v>
      </c>
      <c r="D17" t="s">
        <v>159</v>
      </c>
      <c r="E17" t="s">
        <v>182</v>
      </c>
      <c r="F17" t="s">
        <v>183</v>
      </c>
      <c r="H17" t="s">
        <v>184</v>
      </c>
      <c r="L17" t="str">
        <f>VLOOKUP(N_Currency,LU_Curr,2)</f>
        <v>Lst_Dollar</v>
      </c>
    </row>
    <row r="18" spans="1:8" ht="12.75">
      <c r="A18" t="s">
        <v>63</v>
      </c>
      <c r="B18">
        <v>3</v>
      </c>
      <c r="D18" t="s">
        <v>164</v>
      </c>
      <c r="E18" t="s">
        <v>185</v>
      </c>
      <c r="F18" t="s">
        <v>186</v>
      </c>
      <c r="H18" t="s">
        <v>187</v>
      </c>
    </row>
    <row r="19" spans="1:5" ht="12.75">
      <c r="A19" t="s">
        <v>61</v>
      </c>
      <c r="B19">
        <v>4</v>
      </c>
      <c r="D19" t="s">
        <v>168</v>
      </c>
      <c r="E19" t="s">
        <v>188</v>
      </c>
    </row>
    <row r="20" spans="1:11" ht="12.75">
      <c r="A20" t="s">
        <v>86</v>
      </c>
      <c r="B20">
        <v>5</v>
      </c>
      <c r="K20" t="s">
        <v>159</v>
      </c>
    </row>
    <row r="21" spans="1:11" ht="12.75">
      <c r="A21" t="s">
        <v>59</v>
      </c>
      <c r="B21">
        <v>6</v>
      </c>
      <c r="K21" t="s">
        <v>162</v>
      </c>
    </row>
    <row r="22" spans="1:11" ht="12.75">
      <c r="A22" t="s">
        <v>189</v>
      </c>
      <c r="B22">
        <v>7</v>
      </c>
      <c r="K22" t="s">
        <v>158</v>
      </c>
    </row>
    <row r="23" spans="1:11" ht="12.75">
      <c r="A23" t="s">
        <v>190</v>
      </c>
      <c r="B23">
        <v>8</v>
      </c>
      <c r="K23" t="s">
        <v>164</v>
      </c>
    </row>
    <row r="24" spans="1:11" ht="12.75">
      <c r="A24" t="s">
        <v>89</v>
      </c>
      <c r="B24">
        <v>9</v>
      </c>
      <c r="K24" t="s">
        <v>166</v>
      </c>
    </row>
    <row r="25" spans="1:11" ht="12.75">
      <c r="A25" t="s">
        <v>191</v>
      </c>
      <c r="B25">
        <v>10</v>
      </c>
      <c r="K25" t="s">
        <v>158</v>
      </c>
    </row>
    <row r="26" spans="1:11" ht="12.75">
      <c r="A26" t="s">
        <v>192</v>
      </c>
      <c r="B26">
        <v>11</v>
      </c>
      <c r="K26" t="s">
        <v>168</v>
      </c>
    </row>
    <row r="27" spans="1:11" ht="12.75">
      <c r="A27" t="s">
        <v>60</v>
      </c>
      <c r="B27">
        <v>12</v>
      </c>
      <c r="K27" t="s">
        <v>170</v>
      </c>
    </row>
    <row r="28" spans="1:11" ht="12.75">
      <c r="A28" t="s">
        <v>193</v>
      </c>
      <c r="B28">
        <v>13</v>
      </c>
      <c r="K28" t="s">
        <v>158</v>
      </c>
    </row>
    <row r="29" spans="1:2" ht="12.75">
      <c r="A29" t="s">
        <v>62</v>
      </c>
      <c r="B29">
        <v>14</v>
      </c>
    </row>
    <row r="30" spans="1:2" ht="12.75">
      <c r="A30" t="s">
        <v>64</v>
      </c>
      <c r="B30">
        <v>15</v>
      </c>
    </row>
    <row r="31" spans="1:2" ht="12.75">
      <c r="A31" t="s">
        <v>107</v>
      </c>
      <c r="B31">
        <v>16</v>
      </c>
    </row>
    <row r="32" spans="1:2" ht="12.75">
      <c r="A32" t="s">
        <v>194</v>
      </c>
      <c r="B32">
        <v>17</v>
      </c>
    </row>
    <row r="33" spans="1:2" ht="12.75">
      <c r="A33" t="s">
        <v>195</v>
      </c>
      <c r="B33">
        <v>18</v>
      </c>
    </row>
    <row r="34" spans="1:2" ht="12.75">
      <c r="A34" t="s">
        <v>196</v>
      </c>
      <c r="B34">
        <v>19</v>
      </c>
    </row>
    <row r="35" spans="1:2" ht="12.75">
      <c r="A35" t="s">
        <v>197</v>
      </c>
      <c r="B35">
        <v>20</v>
      </c>
    </row>
    <row r="36" spans="1:2" ht="12.75">
      <c r="A36" t="s">
        <v>198</v>
      </c>
      <c r="B36">
        <v>21</v>
      </c>
    </row>
    <row r="37" spans="1:2" ht="12.75">
      <c r="A37" t="s">
        <v>199</v>
      </c>
      <c r="B37">
        <v>22</v>
      </c>
    </row>
    <row r="38" spans="1:2" ht="12.75">
      <c r="A38" t="s">
        <v>200</v>
      </c>
      <c r="B38">
        <v>23</v>
      </c>
    </row>
    <row r="39" spans="1:2" ht="12.75">
      <c r="A39" t="s">
        <v>201</v>
      </c>
      <c r="B39">
        <v>24</v>
      </c>
    </row>
    <row r="40" spans="1:2" ht="12.75">
      <c r="A40" t="s">
        <v>202</v>
      </c>
      <c r="B40">
        <v>25</v>
      </c>
    </row>
    <row r="41" spans="1:2" ht="12.75">
      <c r="A41" t="s">
        <v>203</v>
      </c>
      <c r="B41">
        <v>26</v>
      </c>
    </row>
    <row r="42" spans="1:2" ht="12.75">
      <c r="A42" t="s">
        <v>204</v>
      </c>
      <c r="B42">
        <v>27</v>
      </c>
    </row>
    <row r="43" spans="1:2" ht="12.75">
      <c r="A43" t="s">
        <v>205</v>
      </c>
      <c r="B43">
        <v>28</v>
      </c>
    </row>
    <row r="44" spans="1:2" ht="12.75">
      <c r="A44" t="s">
        <v>206</v>
      </c>
      <c r="B44">
        <v>29</v>
      </c>
    </row>
    <row r="45" spans="1:2" ht="12.75">
      <c r="A45" t="s">
        <v>207</v>
      </c>
      <c r="B45">
        <v>30</v>
      </c>
    </row>
    <row r="46" spans="1:2" ht="12.75">
      <c r="A46" t="s">
        <v>208</v>
      </c>
      <c r="B46">
        <v>31</v>
      </c>
    </row>
    <row r="47" spans="1:2" ht="12.75">
      <c r="A47" t="s">
        <v>209</v>
      </c>
      <c r="B47">
        <v>32</v>
      </c>
    </row>
    <row r="48" spans="1:2" ht="12.75">
      <c r="A48" t="s">
        <v>210</v>
      </c>
      <c r="B48">
        <v>33</v>
      </c>
    </row>
    <row r="49" spans="1:2" ht="12.75">
      <c r="A49" t="s">
        <v>211</v>
      </c>
      <c r="B49">
        <v>34</v>
      </c>
    </row>
    <row r="50" spans="1:2" ht="12.75">
      <c r="A50" t="s">
        <v>212</v>
      </c>
      <c r="B50">
        <v>35</v>
      </c>
    </row>
    <row r="51" spans="1:2" ht="12.75">
      <c r="A51" t="s">
        <v>213</v>
      </c>
      <c r="B51">
        <v>36</v>
      </c>
    </row>
    <row r="52" spans="1:2" ht="12.75">
      <c r="A52" t="s">
        <v>214</v>
      </c>
      <c r="B52">
        <v>37</v>
      </c>
    </row>
    <row r="53" spans="1:2" ht="12.75">
      <c r="A53" t="s">
        <v>215</v>
      </c>
      <c r="B53">
        <v>38</v>
      </c>
    </row>
    <row r="54" spans="1:2" ht="12.75">
      <c r="A54" t="s">
        <v>216</v>
      </c>
      <c r="B54">
        <v>39</v>
      </c>
    </row>
    <row r="55" spans="1:2" ht="12.75">
      <c r="A55" t="s">
        <v>217</v>
      </c>
      <c r="B55">
        <v>40</v>
      </c>
    </row>
    <row r="56" spans="1:2" ht="12.75">
      <c r="A56" t="s">
        <v>218</v>
      </c>
      <c r="B56">
        <v>41</v>
      </c>
    </row>
    <row r="57" spans="1:2" ht="12.75">
      <c r="A57" t="s">
        <v>219</v>
      </c>
      <c r="B57">
        <v>42</v>
      </c>
    </row>
    <row r="58" spans="1:2" ht="12.75">
      <c r="A58" t="s">
        <v>220</v>
      </c>
      <c r="B58">
        <v>43</v>
      </c>
    </row>
    <row r="59" spans="1:2" ht="12.75">
      <c r="A59" t="s">
        <v>221</v>
      </c>
      <c r="B59">
        <v>44</v>
      </c>
    </row>
    <row r="60" spans="1:2" ht="12.75">
      <c r="A60" t="s">
        <v>222</v>
      </c>
      <c r="B60">
        <v>45</v>
      </c>
    </row>
    <row r="61" spans="1:2" ht="12.75">
      <c r="A61" t="s">
        <v>223</v>
      </c>
      <c r="B61">
        <v>46</v>
      </c>
    </row>
    <row r="62" spans="1:2" ht="12.75">
      <c r="A62" t="s">
        <v>224</v>
      </c>
      <c r="B62">
        <v>47</v>
      </c>
    </row>
    <row r="63" spans="1:2" ht="12.75">
      <c r="A63" t="s">
        <v>225</v>
      </c>
      <c r="B63">
        <v>48</v>
      </c>
    </row>
    <row r="64" spans="1:2" ht="12.75">
      <c r="A64" t="s">
        <v>226</v>
      </c>
      <c r="B64">
        <v>49</v>
      </c>
    </row>
    <row r="65" spans="1:2" ht="12.75">
      <c r="A65" t="s">
        <v>227</v>
      </c>
      <c r="B65">
        <v>50</v>
      </c>
    </row>
    <row r="66" spans="1:2" ht="12.75">
      <c r="A66" t="s">
        <v>228</v>
      </c>
      <c r="B66">
        <v>51</v>
      </c>
    </row>
    <row r="67" spans="1:2" ht="12.75">
      <c r="A67" t="s">
        <v>229</v>
      </c>
      <c r="B67">
        <v>52</v>
      </c>
    </row>
    <row r="68" spans="1:2" ht="12.75">
      <c r="A68" t="s">
        <v>230</v>
      </c>
      <c r="B68">
        <v>53</v>
      </c>
    </row>
    <row r="69" spans="1:2" ht="12.75">
      <c r="A69" t="s">
        <v>231</v>
      </c>
      <c r="B69">
        <v>54</v>
      </c>
    </row>
    <row r="70" spans="1:2" ht="12.75">
      <c r="A70" t="s">
        <v>232</v>
      </c>
      <c r="B70">
        <v>55</v>
      </c>
    </row>
    <row r="71" spans="1:2" ht="12.75">
      <c r="A71" t="s">
        <v>233</v>
      </c>
      <c r="B71">
        <v>56</v>
      </c>
    </row>
    <row r="72" spans="1:2" ht="12.75">
      <c r="A72" t="s">
        <v>234</v>
      </c>
      <c r="B72">
        <v>57</v>
      </c>
    </row>
    <row r="73" spans="1:2" ht="12.75">
      <c r="A73" t="s">
        <v>235</v>
      </c>
      <c r="B73">
        <v>58</v>
      </c>
    </row>
    <row r="74" spans="1:2" ht="12.75">
      <c r="A74" t="s">
        <v>236</v>
      </c>
      <c r="B74">
        <v>59</v>
      </c>
    </row>
    <row r="75" spans="1:2" ht="12.75">
      <c r="A75" t="s">
        <v>237</v>
      </c>
      <c r="B75">
        <v>60</v>
      </c>
    </row>
    <row r="76" spans="1:2" ht="12.75">
      <c r="A76" t="s">
        <v>238</v>
      </c>
      <c r="B76">
        <v>61</v>
      </c>
    </row>
    <row r="77" spans="1:2" ht="12.75">
      <c r="A77" t="s">
        <v>239</v>
      </c>
      <c r="B77">
        <v>62</v>
      </c>
    </row>
    <row r="78" spans="1:2" ht="12.75">
      <c r="A78" t="s">
        <v>240</v>
      </c>
      <c r="B78">
        <v>63</v>
      </c>
    </row>
    <row r="79" spans="1:2" ht="12.75">
      <c r="A79" t="s">
        <v>241</v>
      </c>
      <c r="B79">
        <v>64</v>
      </c>
    </row>
    <row r="80" spans="1:2" ht="12.75">
      <c r="A80" t="s">
        <v>242</v>
      </c>
      <c r="B80">
        <v>65</v>
      </c>
    </row>
    <row r="81" spans="1:2" ht="12.75">
      <c r="A81" t="s">
        <v>243</v>
      </c>
      <c r="B81">
        <v>66</v>
      </c>
    </row>
    <row r="82" spans="1:2" ht="12.75">
      <c r="A82" t="s">
        <v>244</v>
      </c>
      <c r="B82">
        <v>67</v>
      </c>
    </row>
    <row r="83" spans="1:2" ht="12.75">
      <c r="A83" t="s">
        <v>245</v>
      </c>
      <c r="B83">
        <v>68</v>
      </c>
    </row>
    <row r="84" spans="1:2" ht="12.75">
      <c r="A84" t="s">
        <v>246</v>
      </c>
      <c r="B84">
        <v>69</v>
      </c>
    </row>
    <row r="85" spans="1:2" ht="12.75">
      <c r="A85" t="s">
        <v>247</v>
      </c>
      <c r="B85">
        <v>70</v>
      </c>
    </row>
    <row r="86" spans="1:2" ht="12.75">
      <c r="A86" t="s">
        <v>248</v>
      </c>
      <c r="B86">
        <v>71</v>
      </c>
    </row>
    <row r="87" spans="1:2" ht="12.75">
      <c r="A87" t="s">
        <v>249</v>
      </c>
      <c r="B87">
        <v>72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 Wilson</dc:creator>
  <cp:keywords/>
  <dc:description/>
  <cp:lastModifiedBy>Gabrielle Allard</cp:lastModifiedBy>
  <cp:lastPrinted>2011-02-24T16:16:11Z</cp:lastPrinted>
  <dcterms:created xsi:type="dcterms:W3CDTF">2007-03-29T12:56:51Z</dcterms:created>
  <dcterms:modified xsi:type="dcterms:W3CDTF">2011-03-10T14:38:46Z</dcterms:modified>
  <cp:category/>
  <cp:version/>
  <cp:contentType/>
  <cp:contentStatus/>
</cp:coreProperties>
</file>